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46" windowWidth="7725" windowHeight="4575" tabRatio="750" activeTab="3"/>
  </bookViews>
  <sheets>
    <sheet name="FASE CLOCK (2)" sheetId="1" r:id="rId1"/>
    <sheet name="Foglio1" sheetId="2" r:id="rId2"/>
    <sheet name="Squadre" sheetId="3" r:id="rId3"/>
    <sheet name="CALENDARIO (2)" sheetId="4" r:id="rId4"/>
    <sheet name="MONTEPREMI" sheetId="5" r:id="rId5"/>
    <sheet name="Schedine" sheetId="6" r:id="rId6"/>
  </sheets>
  <definedNames>
    <definedName name="_xlnm.Print_Area" localSheetId="3">'CALENDARIO (2)'!$A$2:$BN$48</definedName>
    <definedName name="_xlnm.Print_Area" localSheetId="0">'FASE CLOCK (2)'!$C$12:$U$93</definedName>
    <definedName name="_xlnm.Print_Area" localSheetId="4">'MONTEPREMI'!$A$2:$J$38</definedName>
    <definedName name="_xlnm.Print_Area" localSheetId="5">'Schedine'!$A$1:$N$62</definedName>
    <definedName name="_xlnm.Print_Area" localSheetId="2">'Squadre'!$A$1:$AC$62</definedName>
  </definedNames>
  <calcPr fullCalcOnLoad="1"/>
</workbook>
</file>

<file path=xl/sharedStrings.xml><?xml version="1.0" encoding="utf-8"?>
<sst xmlns="http://schemas.openxmlformats.org/spreadsheetml/2006/main" count="1060" uniqueCount="394">
  <si>
    <t>Costo</t>
  </si>
  <si>
    <t>Tormentino</t>
  </si>
  <si>
    <t>Ad Capocchiam</t>
  </si>
  <si>
    <t>Albatros</t>
  </si>
  <si>
    <t>LES SASICCES</t>
  </si>
  <si>
    <t>Mario</t>
  </si>
  <si>
    <t>RL.</t>
  </si>
  <si>
    <t>P</t>
  </si>
  <si>
    <t>D</t>
  </si>
  <si>
    <t>C</t>
  </si>
  <si>
    <t>A</t>
  </si>
  <si>
    <t>New Tim</t>
  </si>
  <si>
    <t>ACR</t>
  </si>
  <si>
    <t>M.M. (MO' MUORI)</t>
  </si>
  <si>
    <t>ERCHIA</t>
  </si>
  <si>
    <t>Alfonso Polidoro</t>
  </si>
  <si>
    <t>Aggiornato al</t>
  </si>
  <si>
    <t>LEGA FANTACALCIO</t>
  </si>
  <si>
    <t>Concorso</t>
  </si>
  <si>
    <t>Totocinico</t>
  </si>
  <si>
    <t>"AL SERVIZIO DEL CUPPINO"</t>
  </si>
  <si>
    <t>SK. N°</t>
  </si>
  <si>
    <t>JACKPOT</t>
  </si>
  <si>
    <t>*</t>
  </si>
  <si>
    <t>TOTALE SPESO</t>
  </si>
  <si>
    <t>Erchia</t>
  </si>
  <si>
    <t>RESTA</t>
  </si>
  <si>
    <t>Cucciolo</t>
  </si>
  <si>
    <t>Mo Muori</t>
  </si>
  <si>
    <t>Laudano vi punirà</t>
  </si>
  <si>
    <t>A.C.R.</t>
  </si>
  <si>
    <t>Les Sasicces</t>
  </si>
  <si>
    <t>Antonello</t>
  </si>
  <si>
    <t>Gaetano</t>
  </si>
  <si>
    <t xml:space="preserve">Alfonso </t>
  </si>
  <si>
    <t>LAUDANO VI PUNIRA'</t>
  </si>
  <si>
    <t>1° SET</t>
  </si>
  <si>
    <t>2° SET</t>
  </si>
  <si>
    <t>NEW TIM</t>
  </si>
  <si>
    <t>ALBATROS</t>
  </si>
  <si>
    <t>AD CAPOCCHIAM</t>
  </si>
  <si>
    <t>TORMENTINO</t>
  </si>
  <si>
    <t>Sede in FERRARA</t>
  </si>
  <si>
    <t xml:space="preserve">  RESP. UNICO  SIG. Ettore Ragosta</t>
  </si>
  <si>
    <t>PUNTI</t>
  </si>
  <si>
    <t>Officine Grafiche FERRARA</t>
  </si>
  <si>
    <r>
      <t>1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</si>
  <si>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2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</si>
  <si>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3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</si>
  <si>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4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</si>
  <si>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5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</si>
  <si>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6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</si>
  <si>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7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</si>
  <si>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8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</si>
  <si>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r>
      <t>9</t>
    </r>
    <r>
      <rPr>
        <b/>
        <vertAlign val="superscript"/>
        <sz val="16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 Giornata</t>
    </r>
  </si>
  <si>
    <t>FANTA PUNTI</t>
  </si>
  <si>
    <t>MEDIA F.PUNTI</t>
  </si>
  <si>
    <t>CUCCIOLO</t>
  </si>
  <si>
    <t>L.V.P.</t>
  </si>
  <si>
    <t xml:space="preserve">M.M. </t>
  </si>
  <si>
    <t>GIORNATA</t>
  </si>
  <si>
    <t>SK GIOCATE</t>
  </si>
  <si>
    <t>TOTALE</t>
  </si>
  <si>
    <t>QUOTA CUPPINO</t>
  </si>
  <si>
    <t>QUOTA JACKPOT</t>
  </si>
  <si>
    <t>TOTALE QUOTA JACKPOT</t>
  </si>
  <si>
    <t>JACKPOT VINTI</t>
  </si>
  <si>
    <t>totali</t>
  </si>
  <si>
    <t>TAGLI    PERDITE</t>
  </si>
  <si>
    <t>TAGLI   RICAVI</t>
  </si>
  <si>
    <t>morosi</t>
  </si>
  <si>
    <t>Totale giornata</t>
  </si>
  <si>
    <t>Aut. Min Rich. Del 12/12/1997</t>
  </si>
  <si>
    <t xml:space="preserve">Concorso </t>
  </si>
  <si>
    <t>"Fantacinico"</t>
  </si>
  <si>
    <t>SQUADRE</t>
  </si>
  <si>
    <t>Francesco</t>
  </si>
  <si>
    <t xml:space="preserve"> Peppe Locatelli</t>
  </si>
  <si>
    <t>Peppino</t>
  </si>
  <si>
    <t>Fantacinico 1999/2000</t>
  </si>
  <si>
    <t>Real Vitellozzo</t>
  </si>
  <si>
    <t>TURCI</t>
  </si>
  <si>
    <t>BUCCI</t>
  </si>
  <si>
    <t>DE SANCTIS</t>
  </si>
  <si>
    <t>PANCARO</t>
  </si>
  <si>
    <t>CANDELA'</t>
  </si>
  <si>
    <t>MANGONE</t>
  </si>
  <si>
    <t>Nuovi Acquisti</t>
  </si>
  <si>
    <t>FALCONE</t>
  </si>
  <si>
    <t>MATERAZZI</t>
  </si>
  <si>
    <t>SIMEONE</t>
  </si>
  <si>
    <t>NAKATA</t>
  </si>
  <si>
    <t>ZAMBROTTA</t>
  </si>
  <si>
    <t>TOTTI</t>
  </si>
  <si>
    <t>CONCEICAO</t>
  </si>
  <si>
    <t>BARONIO</t>
  </si>
  <si>
    <t>MARASCO</t>
  </si>
  <si>
    <t>NANAMI</t>
  </si>
  <si>
    <t>CHIESA</t>
  </si>
  <si>
    <t>BIERHOFF</t>
  </si>
  <si>
    <t>OSMANOVSKI</t>
  </si>
  <si>
    <t>ADAILTON</t>
  </si>
  <si>
    <t>POSSANZINI</t>
  </si>
  <si>
    <t>CHIMENTI</t>
  </si>
  <si>
    <t>Confermati</t>
  </si>
  <si>
    <t>VAN DER SAR</t>
  </si>
  <si>
    <t>RAMPULLA</t>
  </si>
  <si>
    <t>GARGO</t>
  </si>
  <si>
    <t>LUCARELLI</t>
  </si>
  <si>
    <t>MALDINI</t>
  </si>
  <si>
    <t>BLANC</t>
  </si>
  <si>
    <t>PESSOTTO</t>
  </si>
  <si>
    <t>WOME</t>
  </si>
  <si>
    <t>FUSER</t>
  </si>
  <si>
    <t>NEDVED</t>
  </si>
  <si>
    <t>AMBROSINI</t>
  </si>
  <si>
    <t>MORIERO</t>
  </si>
  <si>
    <t>GULY</t>
  </si>
  <si>
    <t>LENTINI</t>
  </si>
  <si>
    <t>PIRLO</t>
  </si>
  <si>
    <t>SALAS</t>
  </si>
  <si>
    <t>INZAGHI S. (Lazio)</t>
  </si>
  <si>
    <t>DEL VECCHIO</t>
  </si>
  <si>
    <t>RECOBA</t>
  </si>
  <si>
    <t>DI VAIO</t>
  </si>
  <si>
    <t>RASTELLI</t>
  </si>
  <si>
    <t>ABBIATI</t>
  </si>
  <si>
    <t>MAZZANTINI</t>
  </si>
  <si>
    <t>ROSSI</t>
  </si>
  <si>
    <t>MIHAJLOVIC</t>
  </si>
  <si>
    <t>ZAGO</t>
  </si>
  <si>
    <t>GEORGATOS</t>
  </si>
  <si>
    <t>COCO</t>
  </si>
  <si>
    <t>BALLERI</t>
  </si>
  <si>
    <t>ORTEGA</t>
  </si>
  <si>
    <t>JORGENSEN</t>
  </si>
  <si>
    <t>CONTE A.</t>
  </si>
  <si>
    <t>BAGGIO R.</t>
  </si>
  <si>
    <t>STANKOVIC</t>
  </si>
  <si>
    <t>ZE ELIAS</t>
  </si>
  <si>
    <t>BOKSIC</t>
  </si>
  <si>
    <t>RAPAIC</t>
  </si>
  <si>
    <t>FERRANTE</t>
  </si>
  <si>
    <t>BORGOBELLO</t>
  </si>
  <si>
    <t>ARTISTICO</t>
  </si>
  <si>
    <t>PAGLIUCA</t>
  </si>
  <si>
    <t>ORLANDONI</t>
  </si>
  <si>
    <t>PIERINI</t>
  </si>
  <si>
    <t>MENDEZ</t>
  </si>
  <si>
    <t>SACCHETTI</t>
  </si>
  <si>
    <t>STOVINI</t>
  </si>
  <si>
    <t>NEGRO</t>
  </si>
  <si>
    <t>DI FRANCESCO</t>
  </si>
  <si>
    <t>ZANETTI J.</t>
  </si>
  <si>
    <t>BONOMI</t>
  </si>
  <si>
    <t>BOBAN</t>
  </si>
  <si>
    <t>PRALJA</t>
  </si>
  <si>
    <t>VIERI</t>
  </si>
  <si>
    <t>SIGNORI</t>
  </si>
  <si>
    <t>REGGI</t>
  </si>
  <si>
    <t>SALDO</t>
  </si>
  <si>
    <t>ANTONIOLI</t>
  </si>
  <si>
    <t>KONSEL</t>
  </si>
  <si>
    <t>LUPATELLI</t>
  </si>
  <si>
    <t>PARAMATTI</t>
  </si>
  <si>
    <t>CAFU'</t>
  </si>
  <si>
    <t>DE ROSA</t>
  </si>
  <si>
    <t>INNOCENTI</t>
  </si>
  <si>
    <t>VIRCHOWOD</t>
  </si>
  <si>
    <t>SERGHINO</t>
  </si>
  <si>
    <t>FAVALLI</t>
  </si>
  <si>
    <t>STROPPA</t>
  </si>
  <si>
    <t>ALBERTINI</t>
  </si>
  <si>
    <t>PECCHIA</t>
  </si>
  <si>
    <t>BERETTA</t>
  </si>
  <si>
    <t>TOMMASI</t>
  </si>
  <si>
    <t>OLIVE</t>
  </si>
  <si>
    <t>VOLPI</t>
  </si>
  <si>
    <t>INZAGHI F. (Juve)</t>
  </si>
  <si>
    <t>VENTOLA</t>
  </si>
  <si>
    <t>MANIERO</t>
  </si>
  <si>
    <t>SOSA</t>
  </si>
  <si>
    <t>ZAMORANO</t>
  </si>
  <si>
    <t>OLIVERA</t>
  </si>
  <si>
    <t>MANCINI</t>
  </si>
  <si>
    <t>SCARPI</t>
  </si>
  <si>
    <t>ROMA</t>
  </si>
  <si>
    <t>MONTERO</t>
  </si>
  <si>
    <t>CANNAVARO</t>
  </si>
  <si>
    <t>JULIANO</t>
  </si>
  <si>
    <t>LASISSI</t>
  </si>
  <si>
    <t>POLONIA</t>
  </si>
  <si>
    <t>GURENKO</t>
  </si>
  <si>
    <t>SERENA</t>
  </si>
  <si>
    <t>GIANNICHEDDA</t>
  </si>
  <si>
    <t>ZIDANE</t>
  </si>
  <si>
    <t>HEINRICH</t>
  </si>
  <si>
    <t>VALTOLINA</t>
  </si>
  <si>
    <t>JUGOVIC</t>
  </si>
  <si>
    <t>FONTOLAN</t>
  </si>
  <si>
    <t>LIMA</t>
  </si>
  <si>
    <t>STANIC</t>
  </si>
  <si>
    <t>BATISTUTA</t>
  </si>
  <si>
    <t>MONTELLA</t>
  </si>
  <si>
    <t>BALBO</t>
  </si>
  <si>
    <t>MASINGA</t>
  </si>
  <si>
    <t>SPEHAR</t>
  </si>
  <si>
    <t>MORFEO</t>
  </si>
  <si>
    <t>BUFFON</t>
  </si>
  <si>
    <t>MICILLO</t>
  </si>
  <si>
    <t>FREY</t>
  </si>
  <si>
    <t>FERRARA</t>
  </si>
  <si>
    <t>MACELLARI</t>
  </si>
  <si>
    <t>SALA</t>
  </si>
  <si>
    <t>VANOLI</t>
  </si>
  <si>
    <t>ALDAIR</t>
  </si>
  <si>
    <t>MILANESE</t>
  </si>
  <si>
    <t>ADANI</t>
  </si>
  <si>
    <t>DAVIDS</t>
  </si>
  <si>
    <t>VERON</t>
  </si>
  <si>
    <t>DE PATRE</t>
  </si>
  <si>
    <t>FIORE</t>
  </si>
  <si>
    <t>A S S U N T A O</t>
  </si>
  <si>
    <t>PERROTTA</t>
  </si>
  <si>
    <t>CRESPO</t>
  </si>
  <si>
    <t>ANDERSSON K.</t>
  </si>
  <si>
    <t>MBOMA</t>
  </si>
  <si>
    <t>KOVACEVIC</t>
  </si>
  <si>
    <t>BILIOTTI</t>
  </si>
  <si>
    <t>BATTISTINI</t>
  </si>
  <si>
    <t>BALLOTTA</t>
  </si>
  <si>
    <t>VILLA</t>
  </si>
  <si>
    <t>NEQROUZ</t>
  </si>
  <si>
    <t>MANIGHETTI</t>
  </si>
  <si>
    <t>GENAUX</t>
  </si>
  <si>
    <t>PANUCCI</t>
  </si>
  <si>
    <t>REPKA</t>
  </si>
  <si>
    <t>TORRICELLI</t>
  </si>
  <si>
    <t>RUI COSTA</t>
  </si>
  <si>
    <t>O'NEIL</t>
  </si>
  <si>
    <t>ALMEYDA</t>
  </si>
  <si>
    <t>MARCOLINI</t>
  </si>
  <si>
    <t>NERVO</t>
  </si>
  <si>
    <t>WALEM</t>
  </si>
  <si>
    <t>CRISTALLINI</t>
  </si>
  <si>
    <t>DI NAPOLI</t>
  </si>
  <si>
    <t>AMOROSO</t>
  </si>
  <si>
    <t>RONALDO</t>
  </si>
  <si>
    <t>KALLON</t>
  </si>
  <si>
    <t>TOLDO</t>
  </si>
  <si>
    <t>TAGLIALATELA</t>
  </si>
  <si>
    <t>MAREGGINI</t>
  </si>
  <si>
    <t>COSTACURTA</t>
  </si>
  <si>
    <t>GARZYA</t>
  </si>
  <si>
    <t>BERTOTTO</t>
  </si>
  <si>
    <t>LUPPI</t>
  </si>
  <si>
    <t>SIMIC</t>
  </si>
  <si>
    <t>ZANCHI</t>
  </si>
  <si>
    <t>CALORI</t>
  </si>
  <si>
    <t>JUAREZ</t>
  </si>
  <si>
    <t>BAGGIO D.</t>
  </si>
  <si>
    <t>DI BIAGIO</t>
  </si>
  <si>
    <t>INGESSON</t>
  </si>
  <si>
    <t>COIS</t>
  </si>
  <si>
    <t>LOCATELLI</t>
  </si>
  <si>
    <t>GATTUSO</t>
  </si>
  <si>
    <t>SCARCHILLI</t>
  </si>
  <si>
    <t>DEL PIERO</t>
  </si>
  <si>
    <t>MUZZI</t>
  </si>
  <si>
    <t>MIJATOVIC</t>
  </si>
  <si>
    <t>IVIC</t>
  </si>
  <si>
    <t>CAMMARATA</t>
  </si>
  <si>
    <t>PERUZZI</t>
  </si>
  <si>
    <t>FERRON</t>
  </si>
  <si>
    <t>FREZZOLINI</t>
  </si>
  <si>
    <t>THURAM</t>
  </si>
  <si>
    <t>NESTA</t>
  </si>
  <si>
    <t>FALSINI</t>
  </si>
  <si>
    <t>SAVINO</t>
  </si>
  <si>
    <t>GIACCHETTA</t>
  </si>
  <si>
    <t>DEL GROSSO</t>
  </si>
  <si>
    <t>LEONARDO</t>
  </si>
  <si>
    <t>ANDERSSON D.</t>
  </si>
  <si>
    <t>BROCCHI</t>
  </si>
  <si>
    <t>DI LIVIO</t>
  </si>
  <si>
    <t>TEDESCO G.</t>
  </si>
  <si>
    <t>POGGI</t>
  </si>
  <si>
    <t>AMORUSO N.</t>
  </si>
  <si>
    <t>SHEVCHENKO</t>
  </si>
  <si>
    <t>SESA</t>
  </si>
  <si>
    <t>MAYELE</t>
  </si>
  <si>
    <t>Recapito telefonico</t>
  </si>
  <si>
    <t>0329 6118890 089877230</t>
  </si>
  <si>
    <t>03683649296 089851211</t>
  </si>
  <si>
    <t>034779686612 089851179</t>
  </si>
  <si>
    <t>089 877904</t>
  </si>
  <si>
    <t>03392031847 089852463</t>
  </si>
  <si>
    <t>03395241270 089853795</t>
  </si>
  <si>
    <t>Ing. Fiorenza</t>
  </si>
  <si>
    <t>089 852490</t>
  </si>
  <si>
    <t>089 852597 089 853480</t>
  </si>
  <si>
    <t>Erasmo &amp; co.</t>
  </si>
  <si>
    <t>03384176144 089852537</t>
  </si>
  <si>
    <t>089 852744</t>
  </si>
  <si>
    <t>Si ringrazia "Il corriere di Fantacinico" per averci fornito i recapiti telefonici</t>
  </si>
  <si>
    <t>MO MUORI</t>
  </si>
  <si>
    <t xml:space="preserve">CUCCIOLO </t>
  </si>
  <si>
    <t>REAL VITELLOZZO</t>
  </si>
  <si>
    <t>COLONNELLO</t>
  </si>
  <si>
    <t>MARCHEGIANI</t>
  </si>
  <si>
    <t>MO' MUORI</t>
  </si>
  <si>
    <t xml:space="preserve">LES SASICCES </t>
  </si>
  <si>
    <t>FANTACINICO 1999/2000</t>
  </si>
  <si>
    <t>N.E.</t>
  </si>
  <si>
    <t>N.E</t>
  </si>
  <si>
    <t>S.V.</t>
  </si>
  <si>
    <t>FANTA MEDIA</t>
  </si>
  <si>
    <t>mazzi apierti</t>
  </si>
  <si>
    <t>F.M. ULTIME 4.G</t>
  </si>
  <si>
    <t>Laudano Vi Punirà</t>
  </si>
  <si>
    <t>APOLLONI</t>
  </si>
  <si>
    <t>BIA</t>
  </si>
  <si>
    <t>SOTTIL</t>
  </si>
  <si>
    <t>COLLAUTO</t>
  </si>
  <si>
    <t>RIZZITELLI</t>
  </si>
  <si>
    <t>MELIS</t>
  </si>
  <si>
    <t>BETTARINI</t>
  </si>
  <si>
    <t>SOMMESE</t>
  </si>
  <si>
    <t>VAN DER VEGT</t>
  </si>
  <si>
    <t>SPINESI</t>
  </si>
  <si>
    <t>MAROCCHI</t>
  </si>
  <si>
    <t>MELLI</t>
  </si>
  <si>
    <t>In corsivo gli scambi</t>
  </si>
  <si>
    <t>In grassetto gli acquisti nelle aste succesive</t>
  </si>
  <si>
    <t>TACCHINARDI</t>
  </si>
  <si>
    <t>CASSA</t>
  </si>
  <si>
    <t xml:space="preserve"> </t>
  </si>
  <si>
    <t>CIRILLO</t>
  </si>
  <si>
    <t>SARTOR</t>
  </si>
  <si>
    <t>CASSANO</t>
  </si>
  <si>
    <t>CORDOBA</t>
  </si>
  <si>
    <t>ALBERTO</t>
  </si>
  <si>
    <t>SENSINI</t>
  </si>
  <si>
    <t>RINALDI</t>
  </si>
  <si>
    <t>JURCIC</t>
  </si>
  <si>
    <t>PIOVANI</t>
  </si>
  <si>
    <t>FERRARI</t>
  </si>
  <si>
    <t>CHAMOT</t>
  </si>
  <si>
    <t>FOGLIO</t>
  </si>
  <si>
    <t>APPIAH</t>
  </si>
  <si>
    <t>DE ASCENTIS</t>
  </si>
  <si>
    <t>JOSE' MARI</t>
  </si>
  <si>
    <t>KOLYVANOV</t>
  </si>
  <si>
    <t>MANFREDINI</t>
  </si>
  <si>
    <t>ORLANDINI</t>
  </si>
  <si>
    <t>N'GOTTY</t>
  </si>
  <si>
    <t>TONETTO</t>
  </si>
  <si>
    <t>BRAMBILLA</t>
  </si>
  <si>
    <t>MUTU</t>
  </si>
  <si>
    <t>RAVANELLI</t>
  </si>
  <si>
    <t>TUDOR</t>
  </si>
  <si>
    <t>SEEDORF</t>
  </si>
  <si>
    <t>GRANDONI</t>
  </si>
  <si>
    <t>CONTICCHIO</t>
  </si>
  <si>
    <t>BABO</t>
  </si>
  <si>
    <t>ENYNNAYA</t>
  </si>
  <si>
    <t>ALEINICHEV</t>
  </si>
  <si>
    <t>GANZ</t>
  </si>
  <si>
    <t>Punti</t>
  </si>
  <si>
    <t>MediaFpt</t>
  </si>
  <si>
    <t>PT</t>
  </si>
  <si>
    <t>F.PUNTI</t>
  </si>
  <si>
    <t>M.F.</t>
  </si>
  <si>
    <t>19a</t>
  </si>
  <si>
    <t>20a</t>
  </si>
  <si>
    <t>21a</t>
  </si>
  <si>
    <t>22a</t>
  </si>
  <si>
    <t>23a</t>
  </si>
  <si>
    <t>24a</t>
  </si>
  <si>
    <t>ULTIME 4 GIORNATE</t>
  </si>
  <si>
    <t>25a</t>
  </si>
  <si>
    <t>26a</t>
  </si>
  <si>
    <t>FASE TIME</t>
  </si>
  <si>
    <t>27a</t>
  </si>
  <si>
    <t>mario</t>
  </si>
  <si>
    <t>New tim</t>
  </si>
  <si>
    <t>IL GIOCO SI CHIUDE ALLE ORE 13.30 29/04/00</t>
  </si>
  <si>
    <t>PARTITE DEL 30/04/00</t>
  </si>
  <si>
    <t>Elivis</t>
  </si>
  <si>
    <t>Fetus</t>
  </si>
  <si>
    <t>Chiapas</t>
  </si>
  <si>
    <t>Lazzaretto</t>
  </si>
  <si>
    <t>Arrivederci a Settembre</t>
  </si>
  <si>
    <t>mario, gaetano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</si>
</sst>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0"/>
      <name val="AvantGarde Bk BT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vertAlign val="superscript"/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Bauhaus 93"/>
      <family val="5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2"/>
      <name val="Bauhaus 93"/>
      <family val="5"/>
    </font>
    <font>
      <sz val="11"/>
      <name val="Arial"/>
      <family val="2"/>
    </font>
    <font>
      <sz val="8"/>
      <name val="Tahoma"/>
      <family val="2"/>
    </font>
    <font>
      <sz val="36"/>
      <name val="AmerType Md BT"/>
      <family val="1"/>
    </font>
    <font>
      <sz val="12"/>
      <name val="Arial"/>
      <family val="2"/>
    </font>
    <font>
      <sz val="3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b/>
      <i/>
      <sz val="18"/>
      <name val="Times New Roman"/>
      <family val="1"/>
    </font>
    <font>
      <b/>
      <i/>
      <sz val="16"/>
      <name val="Arial Narrow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i/>
      <sz val="48"/>
      <name val="Script MT Bold"/>
      <family val="4"/>
    </font>
    <font>
      <i/>
      <sz val="48"/>
      <name val="Times New Roman"/>
      <family val="1"/>
    </font>
    <font>
      <sz val="16"/>
      <name val="Arial Narrow"/>
      <family val="2"/>
    </font>
    <font>
      <b/>
      <sz val="10"/>
      <name val="Allegro BT"/>
      <family val="5"/>
    </font>
    <font>
      <sz val="10"/>
      <name val="Allegro BT"/>
      <family val="5"/>
    </font>
    <font>
      <b/>
      <sz val="14"/>
      <name val="Arial"/>
      <family val="2"/>
    </font>
    <font>
      <b/>
      <sz val="11"/>
      <name val="AmerType Md BT"/>
      <family val="1"/>
    </font>
    <font>
      <sz val="10"/>
      <name val="Arial Black"/>
      <family val="2"/>
    </font>
    <font>
      <sz val="10"/>
      <name val="Garamond"/>
      <family val="1"/>
    </font>
    <font>
      <b/>
      <sz val="10"/>
      <name val="Garamond"/>
      <family val="1"/>
    </font>
    <font>
      <sz val="9.25"/>
      <name val="Arial"/>
      <family val="0"/>
    </font>
    <font>
      <sz val="26"/>
      <name val="Garamond"/>
      <family val="1"/>
    </font>
    <font>
      <sz val="10"/>
      <name val="BernhardFashion BT"/>
      <family val="5"/>
    </font>
    <font>
      <sz val="10"/>
      <name val="Serifa Th BT"/>
      <family val="1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slantDashDot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0" borderId="0" xfId="0" applyFont="1" applyAlignment="1">
      <alignment/>
    </xf>
    <xf numFmtId="170" fontId="0" fillId="0" borderId="0" xfId="0" applyNumberFormat="1" applyAlignment="1">
      <alignment/>
    </xf>
    <xf numFmtId="0" fontId="1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textRotation="255"/>
    </xf>
    <xf numFmtId="0" fontId="1" fillId="0" borderId="0" xfId="0" applyFont="1" applyBorder="1" applyAlignment="1">
      <alignment vertical="top" textRotation="255"/>
    </xf>
    <xf numFmtId="0" fontId="2" fillId="0" borderId="0" xfId="0" applyFont="1" applyBorder="1" applyAlignment="1">
      <alignment vertical="top" textRotation="255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168" fontId="0" fillId="0" borderId="0" xfId="19" applyAlignment="1">
      <alignment/>
    </xf>
    <xf numFmtId="168" fontId="0" fillId="0" borderId="0" xfId="0" applyNumberFormat="1" applyAlignment="1">
      <alignment/>
    </xf>
    <xf numFmtId="0" fontId="29" fillId="0" borderId="0" xfId="0" applyFont="1" applyBorder="1" applyAlignment="1">
      <alignment/>
    </xf>
    <xf numFmtId="170" fontId="29" fillId="0" borderId="23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8" fillId="0" borderId="3" xfId="0" applyFont="1" applyBorder="1" applyAlignment="1">
      <alignment/>
    </xf>
    <xf numFmtId="168" fontId="18" fillId="0" borderId="3" xfId="19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9" fillId="0" borderId="0" xfId="0" applyFont="1" applyAlignment="1">
      <alignment/>
    </xf>
    <xf numFmtId="173" fontId="7" fillId="0" borderId="0" xfId="19" applyNumberFormat="1" applyFont="1" applyAlignment="1">
      <alignment/>
    </xf>
    <xf numFmtId="168" fontId="7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10" xfId="0" applyBorder="1" applyAlignment="1" quotePrefix="1">
      <alignment/>
    </xf>
    <xf numFmtId="0" fontId="36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70" fontId="40" fillId="0" borderId="29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2" fillId="0" borderId="34" xfId="0" applyFont="1" applyBorder="1" applyAlignment="1">
      <alignment horizontal="right" vertical="center"/>
    </xf>
    <xf numFmtId="0" fontId="0" fillId="0" borderId="35" xfId="0" applyBorder="1" applyAlignment="1">
      <alignment/>
    </xf>
    <xf numFmtId="0" fontId="42" fillId="0" borderId="36" xfId="0" applyFont="1" applyBorder="1" applyAlignment="1">
      <alignment horizontal="right" vertical="center"/>
    </xf>
    <xf numFmtId="0" fontId="0" fillId="0" borderId="37" xfId="0" applyBorder="1" applyAlignment="1">
      <alignment/>
    </xf>
    <xf numFmtId="0" fontId="42" fillId="0" borderId="38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0" fontId="29" fillId="0" borderId="10" xfId="0" applyNumberFormat="1" applyFont="1" applyBorder="1" applyAlignment="1">
      <alignment horizontal="center" vertical="center"/>
    </xf>
    <xf numFmtId="170" fontId="46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70" fontId="46" fillId="0" borderId="10" xfId="0" applyNumberFormat="1" applyFont="1" applyBorder="1" applyAlignment="1">
      <alignment horizontal="center" vertical="center"/>
    </xf>
    <xf numFmtId="0" fontId="0" fillId="3" borderId="0" xfId="0" applyFill="1" applyAlignment="1">
      <alignment/>
    </xf>
    <xf numFmtId="168" fontId="0" fillId="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1" fillId="0" borderId="3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172" fontId="0" fillId="0" borderId="0" xfId="0" applyNumberFormat="1" applyAlignment="1">
      <alignment horizontal="center"/>
    </xf>
    <xf numFmtId="1" fontId="47" fillId="0" borderId="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0" fontId="1" fillId="0" borderId="4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0" fontId="36" fillId="0" borderId="0" xfId="0" applyNumberFormat="1" applyFont="1" applyAlignment="1">
      <alignment/>
    </xf>
    <xf numFmtId="0" fontId="36" fillId="0" borderId="33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6" fillId="0" borderId="43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36" fillId="0" borderId="50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50" fillId="0" borderId="0" xfId="0" applyNumberFormat="1" applyFont="1" applyBorder="1" applyAlignment="1">
      <alignment horizontal="center"/>
    </xf>
    <xf numFmtId="170" fontId="3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2" fontId="36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70" fontId="49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0" fontId="15" fillId="0" borderId="19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0" fontId="15" fillId="0" borderId="14" xfId="0" applyNumberFormat="1" applyFont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 textRotation="90"/>
    </xf>
    <xf numFmtId="170" fontId="49" fillId="0" borderId="0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0" fontId="49" fillId="0" borderId="40" xfId="0" applyNumberFormat="1" applyFont="1" applyFill="1" applyBorder="1" applyAlignment="1">
      <alignment horizontal="center" vertical="center"/>
    </xf>
    <xf numFmtId="170" fontId="49" fillId="0" borderId="5" xfId="0" applyNumberFormat="1" applyFont="1" applyFill="1" applyBorder="1" applyAlignment="1">
      <alignment horizontal="center" vertical="center"/>
    </xf>
    <xf numFmtId="170" fontId="49" fillId="0" borderId="6" xfId="0" applyNumberFormat="1" applyFont="1" applyFill="1" applyBorder="1" applyAlignment="1">
      <alignment horizontal="center" vertical="center"/>
    </xf>
    <xf numFmtId="170" fontId="49" fillId="0" borderId="53" xfId="0" applyNumberFormat="1" applyFont="1" applyFill="1" applyBorder="1" applyAlignment="1">
      <alignment horizontal="center" vertical="center"/>
    </xf>
    <xf numFmtId="170" fontId="49" fillId="0" borderId="3" xfId="0" applyNumberFormat="1" applyFont="1" applyFill="1" applyBorder="1" applyAlignment="1">
      <alignment horizontal="center" vertical="center"/>
    </xf>
    <xf numFmtId="170" fontId="49" fillId="0" borderId="27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6" fillId="0" borderId="13" xfId="0" applyFont="1" applyBorder="1" applyAlignment="1" quotePrefix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180"/>
    </xf>
    <xf numFmtId="0" fontId="7" fillId="0" borderId="62" xfId="0" applyFont="1" applyBorder="1" applyAlignment="1">
      <alignment horizontal="center" vertical="center" textRotation="180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14" fontId="0" fillId="0" borderId="35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9" fillId="0" borderId="63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180"/>
    </xf>
    <xf numFmtId="0" fontId="23" fillId="0" borderId="0" xfId="0" applyFont="1" applyAlignment="1">
      <alignment vertical="center" textRotation="180"/>
    </xf>
    <xf numFmtId="0" fontId="28" fillId="0" borderId="0" xfId="0" applyFont="1" applyAlignment="1">
      <alignment horizontal="center"/>
    </xf>
    <xf numFmtId="0" fontId="3" fillId="0" borderId="78" xfId="0" applyFont="1" applyBorder="1" applyAlignment="1">
      <alignment horizontal="center" textRotation="180" wrapText="1"/>
    </xf>
    <xf numFmtId="0" fontId="3" fillId="0" borderId="79" xfId="0" applyFont="1" applyBorder="1" applyAlignment="1">
      <alignment horizontal="center" textRotation="180" wrapText="1"/>
    </xf>
    <xf numFmtId="0" fontId="3" fillId="0" borderId="78" xfId="0" applyFont="1" applyBorder="1" applyAlignment="1">
      <alignment horizontal="center" vertical="center" textRotation="180" wrapText="1"/>
    </xf>
    <xf numFmtId="0" fontId="3" fillId="0" borderId="79" xfId="0" applyFont="1" applyBorder="1" applyAlignment="1">
      <alignment horizontal="center" vertical="center" textRotation="180" wrapText="1"/>
    </xf>
    <xf numFmtId="0" fontId="10" fillId="0" borderId="7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14" fontId="0" fillId="0" borderId="3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168" fontId="32" fillId="0" borderId="3" xfId="19" applyFont="1" applyBorder="1" applyAlignment="1">
      <alignment horizontal="center"/>
    </xf>
    <xf numFmtId="0" fontId="0" fillId="0" borderId="17" xfId="0" applyBorder="1" applyAlignment="1">
      <alignment horizontal="center" vertical="center" textRotation="180"/>
    </xf>
    <xf numFmtId="0" fontId="0" fillId="0" borderId="87" xfId="0" applyBorder="1" applyAlignment="1">
      <alignment horizontal="center" vertical="center" textRotation="180"/>
    </xf>
    <xf numFmtId="0" fontId="1" fillId="0" borderId="87" xfId="0" applyFont="1" applyBorder="1" applyAlignment="1">
      <alignment horizontal="center" vertical="center" textRotation="180"/>
    </xf>
    <xf numFmtId="0" fontId="1" fillId="0" borderId="88" xfId="0" applyFont="1" applyBorder="1" applyAlignment="1">
      <alignment horizontal="center" vertical="center" textRotation="180"/>
    </xf>
    <xf numFmtId="0" fontId="34" fillId="0" borderId="86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0" xfId="0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8" fontId="39" fillId="0" borderId="92" xfId="19" applyFont="1" applyBorder="1" applyAlignment="1">
      <alignment horizontal="center" vertical="center" textRotation="90" wrapText="1"/>
    </xf>
    <xf numFmtId="168" fontId="39" fillId="0" borderId="93" xfId="19" applyFont="1" applyBorder="1" applyAlignment="1">
      <alignment horizontal="center" vertical="center" textRotation="90" wrapText="1"/>
    </xf>
    <xf numFmtId="168" fontId="39" fillId="0" borderId="94" xfId="19" applyFont="1" applyBorder="1" applyAlignment="1">
      <alignment horizontal="center" vertical="center" textRotation="90" wrapText="1"/>
    </xf>
    <xf numFmtId="0" fontId="0" fillId="0" borderId="69" xfId="0" applyBorder="1" applyAlignment="1">
      <alignment horizontal="center"/>
    </xf>
    <xf numFmtId="0" fontId="23" fillId="5" borderId="95" xfId="0" applyFont="1" applyFill="1" applyBorder="1" applyAlignment="1">
      <alignment horizontal="center"/>
    </xf>
    <xf numFmtId="0" fontId="23" fillId="5" borderId="96" xfId="0" applyFont="1" applyFill="1" applyBorder="1" applyAlignment="1">
      <alignment horizontal="center"/>
    </xf>
    <xf numFmtId="0" fontId="23" fillId="5" borderId="97" xfId="0" applyFont="1" applyFill="1" applyBorder="1" applyAlignment="1">
      <alignment horizontal="center"/>
    </xf>
    <xf numFmtId="0" fontId="44" fillId="5" borderId="84" xfId="0" applyFont="1" applyFill="1" applyBorder="1" applyAlignment="1">
      <alignment horizontal="center" vertical="center"/>
    </xf>
    <xf numFmtId="0" fontId="45" fillId="5" borderId="26" xfId="0" applyFont="1" applyFill="1" applyBorder="1" applyAlignment="1">
      <alignment horizontal="center" vertical="center"/>
    </xf>
    <xf numFmtId="0" fontId="45" fillId="5" borderId="43" xfId="0" applyFont="1" applyFill="1" applyBorder="1" applyAlignment="1">
      <alignment horizontal="center" vertical="center"/>
    </xf>
    <xf numFmtId="0" fontId="45" fillId="5" borderId="86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5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'FASE CLOCK (2)'!$X$18:$X$27</c:f>
              <c:strCache>
                <c:ptCount val="1"/>
                <c:pt idx="0">
                  <c:v>CUCCIOLO TORMENTINO AD CAPOCCHIAM REAL VITELLOZZO ALBATROS NEW TIM LES SASICCES LAUDANO VI PUNIRA' M.M.  ERCHIA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90000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9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'FASE CLOCK (2)'!$X$18:$X$27</c:f>
              <c:strCache/>
            </c:strRef>
          </c:cat>
          <c:val>
            <c:numRef>
              <c:f>'FASE CLOCK (2)'!$Y$18:$Y$27</c:f>
              <c:numCache/>
            </c:numRef>
          </c:val>
        </c:ser>
        <c:ser>
          <c:idx val="1"/>
          <c:order val="1"/>
          <c:tx>
            <c:strRef>
              <c:f>'FASE CLOCK (2)'!$X$18:$X$27</c:f>
              <c:strCache>
                <c:ptCount val="1"/>
                <c:pt idx="0">
                  <c:v>CUCCIOLO TORMENTINO AD CAPOCCHIAM REAL VITELLOZZO ALBATROS NEW TIM LES SASICCES LAUDANO VI PUNIRA' M.M.  ERCHIA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'FASE CLOCK (2)'!$X$18:$X$27</c:f>
              <c:strCache/>
            </c:strRef>
          </c:cat>
          <c:val>
            <c:numRef>
              <c:f>'FASE CLOCK (2)'!$AA$18:$AA$27</c:f>
              <c:numCache/>
            </c:numRef>
          </c:val>
        </c:ser>
        <c:gapWidth val="170"/>
        <c:axId val="9759120"/>
        <c:axId val="59759697"/>
      </c:barChart>
      <c:catAx>
        <c:axId val="975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9697"/>
        <c:crosses val="autoZero"/>
        <c:auto val="1"/>
        <c:lblOffset val="100"/>
        <c:noMultiLvlLbl val="0"/>
      </c:catAx>
      <c:valAx>
        <c:axId val="59759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9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17</xdr:row>
      <xdr:rowOff>200025</xdr:rowOff>
    </xdr:from>
    <xdr:to>
      <xdr:col>21</xdr:col>
      <xdr:colOff>209550</xdr:colOff>
      <xdr:row>24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8410575" y="2971800"/>
          <a:ext cx="1476375" cy="1514475"/>
        </a:xfrm>
        <a:prstGeom prst="horizontalScrol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1°CLASSIFICATO FANTACINICO
 1999/2000</a:t>
          </a:r>
          <a:r>
            <a:rPr lang="en-US" cap="none" sz="1000" b="0" i="0" u="none" baseline="0"/>
            <a:t>
</a:t>
          </a:r>
          <a:r>
            <a:rPr lang="en-US" cap="none" sz="1000" b="0" i="0" u="none" baseline="0"/>
            <a:t>
</a:t>
          </a:r>
          <a:r>
            <a:rPr lang="en-US" cap="none" sz="2600" b="0" i="0" u="none" baseline="0"/>
            <a:t>Cucciolo
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1009650</xdr:colOff>
      <xdr:row>11</xdr:row>
      <xdr:rowOff>28575</xdr:rowOff>
    </xdr:from>
    <xdr:to>
      <xdr:col>17</xdr:col>
      <xdr:colOff>0</xdr:colOff>
      <xdr:row>17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1704975" y="1809750"/>
          <a:ext cx="7115175" cy="100965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FANTACINICO 1999/2000
FASE CLOCK
(THE FINAL CUT)</a:t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20</xdr:col>
      <xdr:colOff>95250</xdr:colOff>
      <xdr:row>49</xdr:row>
      <xdr:rowOff>47625</xdr:rowOff>
    </xdr:to>
    <xdr:graphicFrame>
      <xdr:nvGraphicFramePr>
        <xdr:cNvPr id="3" name="Chart 5"/>
        <xdr:cNvGraphicFramePr/>
      </xdr:nvGraphicFramePr>
      <xdr:xfrm>
        <a:off x="5191125" y="5400675"/>
        <a:ext cx="43815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75</xdr:col>
      <xdr:colOff>495300</xdr:colOff>
      <xdr:row>5</xdr:row>
      <xdr:rowOff>0</xdr:rowOff>
    </xdr:from>
    <xdr:ext cx="104775" cy="200025"/>
    <xdr:sp>
      <xdr:nvSpPr>
        <xdr:cNvPr id="1" name="TextBox 4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4</xdr:row>
      <xdr:rowOff>0</xdr:rowOff>
    </xdr:from>
    <xdr:ext cx="104775" cy="200025"/>
    <xdr:sp>
      <xdr:nvSpPr>
        <xdr:cNvPr id="2" name="TextBox 5"/>
        <xdr:cNvSpPr txBox="1">
          <a:spLocks noChangeArrowheads="1"/>
        </xdr:cNvSpPr>
      </xdr:nvSpPr>
      <xdr:spPr>
        <a:xfrm>
          <a:off x="30870525" y="914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4</xdr:row>
      <xdr:rowOff>0</xdr:rowOff>
    </xdr:from>
    <xdr:ext cx="104775" cy="200025"/>
    <xdr:sp>
      <xdr:nvSpPr>
        <xdr:cNvPr id="3" name="TextBox 6"/>
        <xdr:cNvSpPr txBox="1">
          <a:spLocks noChangeArrowheads="1"/>
        </xdr:cNvSpPr>
      </xdr:nvSpPr>
      <xdr:spPr>
        <a:xfrm>
          <a:off x="30870525" y="914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4</xdr:row>
      <xdr:rowOff>0</xdr:rowOff>
    </xdr:from>
    <xdr:ext cx="104775" cy="200025"/>
    <xdr:sp>
      <xdr:nvSpPr>
        <xdr:cNvPr id="4" name="TextBox 7"/>
        <xdr:cNvSpPr txBox="1">
          <a:spLocks noChangeArrowheads="1"/>
        </xdr:cNvSpPr>
      </xdr:nvSpPr>
      <xdr:spPr>
        <a:xfrm>
          <a:off x="30870525" y="914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4</xdr:row>
      <xdr:rowOff>0</xdr:rowOff>
    </xdr:from>
    <xdr:ext cx="104775" cy="200025"/>
    <xdr:sp>
      <xdr:nvSpPr>
        <xdr:cNvPr id="5" name="TextBox 8"/>
        <xdr:cNvSpPr txBox="1">
          <a:spLocks noChangeArrowheads="1"/>
        </xdr:cNvSpPr>
      </xdr:nvSpPr>
      <xdr:spPr>
        <a:xfrm>
          <a:off x="30870525" y="914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6" name="TextBox 9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7" name="TextBox 10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8" name="TextBox 11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9" name="TextBox 12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6</xdr:row>
      <xdr:rowOff>0</xdr:rowOff>
    </xdr:from>
    <xdr:ext cx="104775" cy="200025"/>
    <xdr:sp>
      <xdr:nvSpPr>
        <xdr:cNvPr id="10" name="TextBox 13"/>
        <xdr:cNvSpPr txBox="1">
          <a:spLocks noChangeArrowheads="1"/>
        </xdr:cNvSpPr>
      </xdr:nvSpPr>
      <xdr:spPr>
        <a:xfrm>
          <a:off x="30870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11" name="TextBox 14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12" name="TextBox 15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428625</xdr:colOff>
      <xdr:row>6</xdr:row>
      <xdr:rowOff>9525</xdr:rowOff>
    </xdr:from>
    <xdr:ext cx="76200" cy="209550"/>
    <xdr:sp>
      <xdr:nvSpPr>
        <xdr:cNvPr id="13" name="TextBox 16"/>
        <xdr:cNvSpPr txBox="1">
          <a:spLocks noChangeArrowheads="1"/>
        </xdr:cNvSpPr>
      </xdr:nvSpPr>
      <xdr:spPr>
        <a:xfrm>
          <a:off x="308038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428625</xdr:colOff>
      <xdr:row>6</xdr:row>
      <xdr:rowOff>9525</xdr:rowOff>
    </xdr:from>
    <xdr:ext cx="76200" cy="209550"/>
    <xdr:sp>
      <xdr:nvSpPr>
        <xdr:cNvPr id="14" name="TextBox 17"/>
        <xdr:cNvSpPr txBox="1">
          <a:spLocks noChangeArrowheads="1"/>
        </xdr:cNvSpPr>
      </xdr:nvSpPr>
      <xdr:spPr>
        <a:xfrm>
          <a:off x="308038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15" name="TextBox 18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428625</xdr:colOff>
      <xdr:row>6</xdr:row>
      <xdr:rowOff>9525</xdr:rowOff>
    </xdr:from>
    <xdr:ext cx="76200" cy="209550"/>
    <xdr:sp>
      <xdr:nvSpPr>
        <xdr:cNvPr id="16" name="TextBox 19"/>
        <xdr:cNvSpPr txBox="1">
          <a:spLocks noChangeArrowheads="1"/>
        </xdr:cNvSpPr>
      </xdr:nvSpPr>
      <xdr:spPr>
        <a:xfrm>
          <a:off x="308038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17" name="TextBox 20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5</xdr:row>
      <xdr:rowOff>0</xdr:rowOff>
    </xdr:from>
    <xdr:ext cx="104775" cy="200025"/>
    <xdr:sp>
      <xdr:nvSpPr>
        <xdr:cNvPr id="18" name="TextBox 21"/>
        <xdr:cNvSpPr txBox="1">
          <a:spLocks noChangeArrowheads="1"/>
        </xdr:cNvSpPr>
      </xdr:nvSpPr>
      <xdr:spPr>
        <a:xfrm>
          <a:off x="30870525" y="129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7</xdr:row>
      <xdr:rowOff>0</xdr:rowOff>
    </xdr:from>
    <xdr:ext cx="104775" cy="200025"/>
    <xdr:sp>
      <xdr:nvSpPr>
        <xdr:cNvPr id="19" name="TextBox 22"/>
        <xdr:cNvSpPr txBox="1">
          <a:spLocks noChangeArrowheads="1"/>
        </xdr:cNvSpPr>
      </xdr:nvSpPr>
      <xdr:spPr>
        <a:xfrm>
          <a:off x="30870525" y="2057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7</xdr:row>
      <xdr:rowOff>0</xdr:rowOff>
    </xdr:from>
    <xdr:ext cx="104775" cy="200025"/>
    <xdr:sp>
      <xdr:nvSpPr>
        <xdr:cNvPr id="20" name="TextBox 23"/>
        <xdr:cNvSpPr txBox="1">
          <a:spLocks noChangeArrowheads="1"/>
        </xdr:cNvSpPr>
      </xdr:nvSpPr>
      <xdr:spPr>
        <a:xfrm>
          <a:off x="30870525" y="2057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7</xdr:row>
      <xdr:rowOff>0</xdr:rowOff>
    </xdr:from>
    <xdr:ext cx="104775" cy="200025"/>
    <xdr:sp>
      <xdr:nvSpPr>
        <xdr:cNvPr id="21" name="TextBox 24"/>
        <xdr:cNvSpPr txBox="1">
          <a:spLocks noChangeArrowheads="1"/>
        </xdr:cNvSpPr>
      </xdr:nvSpPr>
      <xdr:spPr>
        <a:xfrm>
          <a:off x="30870525" y="2057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22" name="TextBox 25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23" name="TextBox 26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24" name="TextBox 27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25" name="TextBox 28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7</xdr:row>
      <xdr:rowOff>0</xdr:rowOff>
    </xdr:from>
    <xdr:ext cx="104775" cy="200025"/>
    <xdr:sp>
      <xdr:nvSpPr>
        <xdr:cNvPr id="26" name="TextBox 29"/>
        <xdr:cNvSpPr txBox="1">
          <a:spLocks noChangeArrowheads="1"/>
        </xdr:cNvSpPr>
      </xdr:nvSpPr>
      <xdr:spPr>
        <a:xfrm>
          <a:off x="30870525" y="2057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27" name="TextBox 30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9</xdr:row>
      <xdr:rowOff>0</xdr:rowOff>
    </xdr:from>
    <xdr:ext cx="104775" cy="200025"/>
    <xdr:sp>
      <xdr:nvSpPr>
        <xdr:cNvPr id="28" name="TextBox 31"/>
        <xdr:cNvSpPr txBox="1">
          <a:spLocks noChangeArrowheads="1"/>
        </xdr:cNvSpPr>
      </xdr:nvSpPr>
      <xdr:spPr>
        <a:xfrm>
          <a:off x="30870525" y="2619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9</xdr:row>
      <xdr:rowOff>0</xdr:rowOff>
    </xdr:from>
    <xdr:ext cx="104775" cy="200025"/>
    <xdr:sp>
      <xdr:nvSpPr>
        <xdr:cNvPr id="29" name="TextBox 32"/>
        <xdr:cNvSpPr txBox="1">
          <a:spLocks noChangeArrowheads="1"/>
        </xdr:cNvSpPr>
      </xdr:nvSpPr>
      <xdr:spPr>
        <a:xfrm>
          <a:off x="30870525" y="2619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9</xdr:row>
      <xdr:rowOff>0</xdr:rowOff>
    </xdr:from>
    <xdr:ext cx="104775" cy="200025"/>
    <xdr:sp>
      <xdr:nvSpPr>
        <xdr:cNvPr id="30" name="TextBox 33"/>
        <xdr:cNvSpPr txBox="1">
          <a:spLocks noChangeArrowheads="1"/>
        </xdr:cNvSpPr>
      </xdr:nvSpPr>
      <xdr:spPr>
        <a:xfrm>
          <a:off x="30870525" y="2619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31" name="TextBox 34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32" name="TextBox 35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9</xdr:row>
      <xdr:rowOff>0</xdr:rowOff>
    </xdr:from>
    <xdr:ext cx="104775" cy="200025"/>
    <xdr:sp>
      <xdr:nvSpPr>
        <xdr:cNvPr id="33" name="TextBox 36"/>
        <xdr:cNvSpPr txBox="1">
          <a:spLocks noChangeArrowheads="1"/>
        </xdr:cNvSpPr>
      </xdr:nvSpPr>
      <xdr:spPr>
        <a:xfrm>
          <a:off x="30870525" y="2619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34" name="TextBox 37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35" name="TextBox 38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8</xdr:row>
      <xdr:rowOff>0</xdr:rowOff>
    </xdr:from>
    <xdr:ext cx="104775" cy="209550"/>
    <xdr:sp>
      <xdr:nvSpPr>
        <xdr:cNvPr id="36" name="TextBox 39"/>
        <xdr:cNvSpPr txBox="1">
          <a:spLocks noChangeArrowheads="1"/>
        </xdr:cNvSpPr>
      </xdr:nvSpPr>
      <xdr:spPr>
        <a:xfrm>
          <a:off x="30870525" y="2438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495300</xdr:colOff>
      <xdr:row>9</xdr:row>
      <xdr:rowOff>0</xdr:rowOff>
    </xdr:from>
    <xdr:ext cx="104775" cy="200025"/>
    <xdr:sp>
      <xdr:nvSpPr>
        <xdr:cNvPr id="37" name="TextBox 40"/>
        <xdr:cNvSpPr txBox="1">
          <a:spLocks noChangeArrowheads="1"/>
        </xdr:cNvSpPr>
      </xdr:nvSpPr>
      <xdr:spPr>
        <a:xfrm>
          <a:off x="30870525" y="2619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35</xdr:col>
      <xdr:colOff>76200</xdr:colOff>
      <xdr:row>27</xdr:row>
      <xdr:rowOff>114300</xdr:rowOff>
    </xdr:from>
    <xdr:to>
      <xdr:col>42</xdr:col>
      <xdr:colOff>257175</xdr:colOff>
      <xdr:row>28</xdr:row>
      <xdr:rowOff>304800</xdr:rowOff>
    </xdr:to>
    <xdr:pic>
      <xdr:nvPicPr>
        <xdr:cNvPr id="3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9700" y="7467600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29</xdr:row>
      <xdr:rowOff>38100</xdr:rowOff>
    </xdr:from>
    <xdr:to>
      <xdr:col>43</xdr:col>
      <xdr:colOff>247650</xdr:colOff>
      <xdr:row>33</xdr:row>
      <xdr:rowOff>114300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0625" y="8534400"/>
          <a:ext cx="27813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11</xdr:row>
      <xdr:rowOff>0</xdr:rowOff>
    </xdr:from>
    <xdr:ext cx="104775" cy="190500"/>
    <xdr:sp>
      <xdr:nvSpPr>
        <xdr:cNvPr id="1" name="TextBox 2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" name="TextBox 3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3" name="TextBox 4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4" name="TextBox 5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5" name="TextBox 6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" name="TextBox 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7" name="TextBox 8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8" name="TextBox 9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0" name="TextBox 12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1" name="TextBox 13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2" name="TextBox 14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3" name="TextBox 2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4" name="TextBox 25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5" name="TextBox 26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16" name="TextBox 2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17" name="TextBox 2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18" name="TextBox 2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19" name="TextBox 3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0" name="TextBox 3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1" name="TextBox 3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2" name="TextBox 3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3" name="TextBox 3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4" name="TextBox 3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25" name="TextBox 3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26" name="TextBox 37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27" name="TextBox 38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28" name="TextBox 39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29" name="TextBox 40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0" name="TextBox 41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1" name="TextBox 4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2" name="TextBox 43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3" name="TextBox 44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4" name="TextBox 4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35" name="TextBox 4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36" name="TextBox 47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37" name="TextBox 48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38" name="TextBox 49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39" name="TextBox 50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0" name="TextBox 51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1" name="TextBox 52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2" name="TextBox 53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3" name="TextBox 54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4" name="TextBox 55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45" name="TextBox 56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46" name="TextBox 5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47" name="TextBox 58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48" name="TextBox 5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49" name="TextBox 6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0" name="TextBox 61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1" name="TextBox 6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2" name="TextBox 63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3" name="TextBox 64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4" name="TextBox 6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5" name="TextBox 6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6" name="TextBox 67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7" name="TextBox 68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8" name="TextBox 69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59" name="TextBox 70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0" name="TextBox 71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1" name="TextBox 7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62" name="TextBox 73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63" name="TextBox 74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4" name="TextBox 7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65" name="TextBox 76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66" name="TextBox 7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7" name="TextBox 7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8" name="TextBox 7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69" name="TextBox 8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0" name="TextBox 8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1" name="TextBox 8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2" name="TextBox 83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3" name="TextBox 8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4" name="TextBox 8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5" name="TextBox 86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6" name="TextBox 8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7" name="TextBox 8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78" name="TextBox 8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79" name="TextBox 9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80" name="TextBox 91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81" name="TextBox 9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82" name="TextBox 9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83" name="TextBox 94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84" name="TextBox 95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85" name="TextBox 9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86" name="TextBox 97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87" name="TextBox 9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88" name="TextBox 9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89" name="TextBox 100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90" name="TextBox 10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1" name="TextBox 10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92" name="TextBox 107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93" name="TextBox 108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4" name="TextBox 109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95" name="TextBox 110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6" name="TextBox 111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7" name="TextBox 11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8" name="TextBox 113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99" name="TextBox 114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0" name="TextBox 11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1" name="TextBox 11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2" name="TextBox 117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3" name="TextBox 118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4" name="TextBox 119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05" name="TextBox 120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06" name="TextBox 12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07" name="TextBox 12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08" name="TextBox 12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09" name="TextBox 12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0" name="TextBox 12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1" name="TextBox 12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2" name="TextBox 12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3" name="TextBox 12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4" name="TextBox 12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15" name="TextBox 13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16" name="TextBox 13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17" name="TextBox 132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18" name="TextBox 133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19" name="TextBox 13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20" name="TextBox 135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21" name="TextBox 136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22" name="TextBox 13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23" name="TextBox 13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124" name="TextBox 13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25" name="TextBox 145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26" name="TextBox 146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27" name="TextBox 147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28" name="TextBox 148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29" name="TextBox 149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30" name="TextBox 150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31" name="TextBox 151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32" name="TextBox 152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133" name="TextBox 153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7</xdr:row>
      <xdr:rowOff>28575</xdr:rowOff>
    </xdr:from>
    <xdr:ext cx="104775" cy="190500"/>
    <xdr:sp>
      <xdr:nvSpPr>
        <xdr:cNvPr id="134" name="TextBox 154"/>
        <xdr:cNvSpPr txBox="1">
          <a:spLocks noChangeArrowheads="1"/>
        </xdr:cNvSpPr>
      </xdr:nvSpPr>
      <xdr:spPr>
        <a:xfrm>
          <a:off x="1828800" y="1200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35" name="TextBox 15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136" name="TextBox 156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137" name="TextBox 157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38" name="TextBox 158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9525</xdr:rowOff>
    </xdr:from>
    <xdr:ext cx="76200" cy="200025"/>
    <xdr:sp>
      <xdr:nvSpPr>
        <xdr:cNvPr id="139" name="TextBox 159"/>
        <xdr:cNvSpPr txBox="1">
          <a:spLocks noChangeArrowheads="1"/>
        </xdr:cNvSpPr>
      </xdr:nvSpPr>
      <xdr:spPr>
        <a:xfrm>
          <a:off x="13430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0" name="TextBox 160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1" name="TextBox 161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2" name="TextBox 16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3" name="TextBox 163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4" name="TextBox 164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5" name="TextBox 16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6" name="TextBox 16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7" name="TextBox 167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8" name="TextBox 168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149" name="TextBox 169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50" name="TextBox 17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1" name="TextBox 17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2" name="TextBox 172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53" name="TextBox 17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4" name="TextBox 174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5" name="TextBox 175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156" name="TextBox 17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7" name="TextBox 177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158" name="TextBox 17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59" name="TextBox 17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0" name="TextBox 18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1" name="TextBox 18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2" name="TextBox 18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3" name="TextBox 18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4" name="TextBox 18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5" name="TextBox 18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6" name="TextBox 18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7" name="TextBox 18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168" name="TextBox 18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69" name="TextBox 18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0" name="TextBox 190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1" name="TextBox 191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72" name="TextBox 19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3" name="TextBox 193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4" name="TextBox 194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75" name="TextBox 19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6" name="TextBox 196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77" name="TextBox 197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78" name="TextBox 19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79" name="TextBox 19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0" name="TextBox 20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1" name="TextBox 20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2" name="TextBox 20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3" name="TextBox 203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4" name="TextBox 20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5" name="TextBox 20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6" name="TextBox 206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7" name="TextBox 20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88" name="TextBox 20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89" name="TextBox 209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90" name="TextBox 210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91" name="TextBox 21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92" name="TextBox 212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93" name="TextBox 213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194" name="TextBox 21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95" name="TextBox 215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196" name="TextBox 216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97" name="TextBox 217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98" name="TextBox 218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199" name="TextBox 219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0" name="TextBox 220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1" name="TextBox 221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2" name="TextBox 222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3" name="TextBox 223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4" name="TextBox 224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5" name="TextBox 225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11</xdr:row>
      <xdr:rowOff>0</xdr:rowOff>
    </xdr:from>
    <xdr:ext cx="104775" cy="190500"/>
    <xdr:sp>
      <xdr:nvSpPr>
        <xdr:cNvPr id="206" name="TextBox 226"/>
        <xdr:cNvSpPr txBox="1">
          <a:spLocks noChangeArrowheads="1"/>
        </xdr:cNvSpPr>
      </xdr:nvSpPr>
      <xdr:spPr>
        <a:xfrm>
          <a:off x="13335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07" name="TextBox 227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08" name="TextBox 228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09" name="TextBox 229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0" name="TextBox 230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1" name="TextBox 231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2" name="TextBox 232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3" name="TextBox 233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4" name="TextBox 234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5" name="TextBox 235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216" name="TextBox 236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17" name="TextBox 23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18" name="TextBox 23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19" name="TextBox 23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0" name="TextBox 24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21" name="TextBox 24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2" name="TextBox 24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3" name="TextBox 24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4" name="TextBox 24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5" name="TextBox 24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6" name="TextBox 24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7" name="TextBox 24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8" name="TextBox 24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29" name="TextBox 24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30" name="TextBox 25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31" name="TextBox 25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32" name="TextBox 25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33" name="TextBox 253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34" name="TextBox 254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35" name="TextBox 25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36" name="TextBox 256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37" name="TextBox 257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38" name="TextBox 25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39" name="TextBox 25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40" name="TextBox 260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1" name="TextBox 26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2" name="TextBox 26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3" name="TextBox 26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4" name="TextBox 26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5" name="TextBox 26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6" name="TextBox 26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7" name="TextBox 26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8" name="TextBox 26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49" name="TextBox 26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50" name="TextBox 27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51" name="TextBox 27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2" name="TextBox 272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3" name="TextBox 273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54" name="TextBox 27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5" name="TextBox 275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6" name="TextBox 276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257" name="TextBox 27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8" name="TextBox 27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259" name="TextBox 27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0" name="TextBox 28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61" name="TextBox 281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62" name="TextBox 28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3" name="TextBox 28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64" name="TextBox 284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5" name="TextBox 28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6" name="TextBox 28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7" name="TextBox 28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8" name="TextBox 28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69" name="TextBox 28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0" name="TextBox 29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1" name="TextBox 29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2" name="TextBox 29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3" name="TextBox 29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4" name="TextBox 29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5" name="TextBox 29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76" name="TextBox 29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77" name="TextBox 297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78" name="TextBox 29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79" name="TextBox 29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80" name="TextBox 300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1" name="TextBox 30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82" name="TextBox 30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83" name="TextBox 303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4" name="TextBox 30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5" name="TextBox 30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6" name="TextBox 30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7" name="TextBox 30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8" name="TextBox 30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89" name="TextBox 30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0" name="TextBox 31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1" name="TextBox 31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2" name="TextBox 31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3" name="TextBox 31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4" name="TextBox 31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95" name="TextBox 315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96" name="TextBox 31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297" name="TextBox 31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98" name="TextBox 318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299" name="TextBox 31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00" name="TextBox 32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1" name="TextBox 321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2" name="TextBox 32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03" name="TextBox 32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4" name="TextBox 324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05" name="TextBox 32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6" name="TextBox 32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7" name="TextBox 327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08" name="TextBox 32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09" name="TextBox 32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10" name="TextBox 330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1" name="TextBox 33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12" name="TextBox 33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313" name="TextBox 333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4" name="TextBox 33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5" name="TextBox 33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6" name="TextBox 33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7" name="TextBox 33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8" name="TextBox 33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19" name="TextBox 33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20" name="TextBox 34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21" name="TextBox 34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22" name="TextBox 34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323" name="TextBox 34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24" name="TextBox 344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25" name="TextBox 345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26" name="TextBox 346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27" name="TextBox 347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28" name="TextBox 348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29" name="TextBox 349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0" name="TextBox 350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1" name="TextBox 351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2" name="TextBox 352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3" name="TextBox 353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4" name="TextBox 354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5" name="TextBox 355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7</xdr:row>
      <xdr:rowOff>0</xdr:rowOff>
    </xdr:from>
    <xdr:ext cx="104775" cy="190500"/>
    <xdr:sp>
      <xdr:nvSpPr>
        <xdr:cNvPr id="336" name="TextBox 356"/>
        <xdr:cNvSpPr txBox="1">
          <a:spLocks noChangeArrowheads="1"/>
        </xdr:cNvSpPr>
      </xdr:nvSpPr>
      <xdr:spPr>
        <a:xfrm>
          <a:off x="8963025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37" name="TextBox 357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38" name="TextBox 358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39" name="TextBox 359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0" name="TextBox 360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1" name="TextBox 361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2" name="TextBox 362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3" name="TextBox 363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4" name="TextBox 364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5" name="TextBox 365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8</xdr:row>
      <xdr:rowOff>0</xdr:rowOff>
    </xdr:from>
    <xdr:ext cx="104775" cy="190500"/>
    <xdr:sp>
      <xdr:nvSpPr>
        <xdr:cNvPr id="346" name="TextBox 366"/>
        <xdr:cNvSpPr txBox="1">
          <a:spLocks noChangeArrowheads="1"/>
        </xdr:cNvSpPr>
      </xdr:nvSpPr>
      <xdr:spPr>
        <a:xfrm>
          <a:off x="896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347" name="TextBox 36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48" name="TextBox 368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49" name="TextBox 369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0" name="TextBox 370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51" name="TextBox 371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2" name="TextBox 372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3" name="TextBox 373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4" name="TextBox 374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5" name="TextBox 375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6" name="TextBox 376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7" name="TextBox 377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8" name="TextBox 378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59" name="TextBox 379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60" name="TextBox 380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61" name="TextBox 381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362" name="TextBox 382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63" name="TextBox 383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64" name="TextBox 384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365" name="TextBox 385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66" name="TextBox 386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67" name="TextBox 387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68" name="TextBox 388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69" name="TextBox 389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70" name="TextBox 390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71" name="TextBox 391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72" name="TextBox 392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73" name="TextBox 393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74" name="TextBox 394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75" name="TextBox 395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76" name="TextBox 396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77" name="TextBox 397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78" name="TextBox 398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79" name="TextBox 399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0" name="TextBox 400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1" name="TextBox 401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2" name="TextBox 402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3" name="TextBox 403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4" name="TextBox 404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5" name="TextBox 405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6" name="TextBox 406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87" name="TextBox 407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88" name="TextBox 408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89" name="TextBox 409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90" name="TextBox 410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91" name="TextBox 411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92" name="TextBox 412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11</xdr:row>
      <xdr:rowOff>0</xdr:rowOff>
    </xdr:from>
    <xdr:ext cx="104775" cy="190500"/>
    <xdr:sp>
      <xdr:nvSpPr>
        <xdr:cNvPr id="393" name="TextBox 413"/>
        <xdr:cNvSpPr txBox="1">
          <a:spLocks noChangeArrowheads="1"/>
        </xdr:cNvSpPr>
      </xdr:nvSpPr>
      <xdr:spPr>
        <a:xfrm>
          <a:off x="8963025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94" name="TextBox 414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11</xdr:row>
      <xdr:rowOff>9525</xdr:rowOff>
    </xdr:from>
    <xdr:ext cx="76200" cy="200025"/>
    <xdr:sp>
      <xdr:nvSpPr>
        <xdr:cNvPr id="395" name="TextBox 415"/>
        <xdr:cNvSpPr txBox="1">
          <a:spLocks noChangeArrowheads="1"/>
        </xdr:cNvSpPr>
      </xdr:nvSpPr>
      <xdr:spPr>
        <a:xfrm>
          <a:off x="8972550" y="220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396" name="TextBox 416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97" name="TextBox 417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398" name="TextBox 418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399" name="TextBox 419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00" name="TextBox 420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1" name="TextBox 421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2" name="TextBox 422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3" name="TextBox 423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4" name="TextBox 424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5" name="TextBox 425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6" name="TextBox 426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7" name="TextBox 42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8" name="TextBox 428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09" name="TextBox 429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10" name="TextBox 430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11" name="TextBox 431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2" name="TextBox 432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3" name="TextBox 433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14" name="TextBox 434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5" name="TextBox 435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6" name="TextBox 436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17" name="TextBox 43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8" name="TextBox 438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19" name="TextBox 439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0" name="TextBox 440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1" name="TextBox 441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2" name="TextBox 442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3" name="TextBox 443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4" name="TextBox 444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5" name="TextBox 445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6" name="TextBox 446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7" name="TextBox 44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8" name="TextBox 448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29" name="TextBox 449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30" name="TextBox 450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1" name="TextBox 451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2" name="TextBox 452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33" name="TextBox 453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4" name="TextBox 454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5" name="TextBox 455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36" name="TextBox 456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7" name="TextBox 457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38" name="TextBox 458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39" name="TextBox 459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0" name="TextBox 460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41" name="TextBox 461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2" name="TextBox 462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3" name="TextBox 463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44" name="TextBox 464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5" name="TextBox 465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6" name="TextBox 466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47" name="TextBox 46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8" name="TextBox 468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428625</xdr:colOff>
      <xdr:row>9</xdr:row>
      <xdr:rowOff>9525</xdr:rowOff>
    </xdr:from>
    <xdr:ext cx="76200" cy="209550"/>
    <xdr:sp>
      <xdr:nvSpPr>
        <xdr:cNvPr id="449" name="TextBox 469"/>
        <xdr:cNvSpPr txBox="1">
          <a:spLocks noChangeArrowheads="1"/>
        </xdr:cNvSpPr>
      </xdr:nvSpPr>
      <xdr:spPr>
        <a:xfrm>
          <a:off x="89725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0" name="TextBox 470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1" name="TextBox 471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2" name="TextBox 472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3" name="TextBox 473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4" name="TextBox 474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5" name="TextBox 475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6" name="TextBox 476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7" name="TextBox 477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8" name="TextBox 478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419100</xdr:colOff>
      <xdr:row>9</xdr:row>
      <xdr:rowOff>0</xdr:rowOff>
    </xdr:from>
    <xdr:ext cx="104775" cy="200025"/>
    <xdr:sp>
      <xdr:nvSpPr>
        <xdr:cNvPr id="459" name="TextBox 479"/>
        <xdr:cNvSpPr txBox="1">
          <a:spLocks noChangeArrowheads="1"/>
        </xdr:cNvSpPr>
      </xdr:nvSpPr>
      <xdr:spPr>
        <a:xfrm>
          <a:off x="8963025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0" name="TextBox 480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1" name="TextBox 481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2" name="TextBox 482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3" name="TextBox 483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4" name="TextBox 484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465" name="TextBox 48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6" name="TextBox 486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7" name="TextBox 487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468" name="TextBox 488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69" name="TextBox 489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70" name="TextBox 490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471" name="TextBox 491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2" name="TextBox 49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3" name="TextBox 49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4" name="TextBox 49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5" name="TextBox 49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6" name="TextBox 49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7" name="TextBox 49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8" name="TextBox 49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79" name="TextBox 49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0" name="TextBox 50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1" name="TextBox 50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2" name="TextBox 50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3" name="TextBox 50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4" name="TextBox 50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5" name="TextBox 50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6" name="TextBox 50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7" name="TextBox 50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8" name="TextBox 50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89" name="TextBox 50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90" name="TextBox 51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91" name="TextBox 51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92" name="TextBox 51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493" name="TextBox 513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494" name="TextBox 514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495" name="TextBox 51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496" name="TextBox 516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497" name="TextBox 51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498" name="TextBox 518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499" name="TextBox 51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00" name="TextBox 52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01" name="TextBox 521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02" name="TextBox 52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03" name="TextBox 52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04" name="TextBox 524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05" name="TextBox 525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06" name="TextBox 52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07" name="TextBox 527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08" name="TextBox 528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09" name="TextBox 52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10" name="TextBox 530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1" name="TextBox 53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2" name="TextBox 53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3" name="TextBox 53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4" name="TextBox 53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5" name="TextBox 53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6" name="TextBox 53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7" name="TextBox 53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8" name="TextBox 53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19" name="TextBox 53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20" name="TextBox 54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1" name="TextBox 54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2" name="TextBox 54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3" name="TextBox 54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4" name="TextBox 54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5" name="TextBox 54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6" name="TextBox 54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7" name="TextBox 54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8" name="TextBox 54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29" name="TextBox 54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30" name="TextBox 55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31" name="TextBox 55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2" name="TextBox 552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3" name="TextBox 553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34" name="TextBox 55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5" name="TextBox 555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6" name="TextBox 556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37" name="TextBox 55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8" name="TextBox 558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10</xdr:row>
      <xdr:rowOff>9525</xdr:rowOff>
    </xdr:from>
    <xdr:ext cx="76200" cy="200025"/>
    <xdr:sp>
      <xdr:nvSpPr>
        <xdr:cNvPr id="539" name="TextBox 559"/>
        <xdr:cNvSpPr txBox="1">
          <a:spLocks noChangeArrowheads="1"/>
        </xdr:cNvSpPr>
      </xdr:nvSpPr>
      <xdr:spPr>
        <a:xfrm>
          <a:off x="25622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0" name="TextBox 560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1" name="TextBox 561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2" name="TextBox 562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3" name="TextBox 563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4" name="TextBox 564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5" name="TextBox 565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6" name="TextBox 566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7" name="TextBox 567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48" name="TextBox 568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28575</xdr:rowOff>
    </xdr:from>
    <xdr:ext cx="104775" cy="190500"/>
    <xdr:sp>
      <xdr:nvSpPr>
        <xdr:cNvPr id="549" name="TextBox 569"/>
        <xdr:cNvSpPr txBox="1">
          <a:spLocks noChangeArrowheads="1"/>
        </xdr:cNvSpPr>
      </xdr:nvSpPr>
      <xdr:spPr>
        <a:xfrm>
          <a:off x="3048000" y="1200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0" name="TextBox 57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51" name="TextBox 571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52" name="TextBox 572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3" name="TextBox 57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554" name="TextBox 574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5" name="TextBox 57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6" name="TextBox 57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7" name="TextBox 57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8" name="TextBox 57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59" name="TextBox 57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60" name="TextBox 58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61" name="TextBox 58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62" name="TextBox 58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63" name="TextBox 58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564" name="TextBox 58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65" name="TextBox 58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66" name="TextBox 58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67" name="TextBox 587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68" name="TextBox 58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69" name="TextBox 58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70" name="TextBox 590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571" name="TextBox 59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72" name="TextBox 59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573" name="TextBox 593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4" name="TextBox 59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5" name="TextBox 59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6" name="TextBox 596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7" name="TextBox 59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8" name="TextBox 59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79" name="TextBox 59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80" name="TextBox 60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81" name="TextBox 60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82" name="TextBox 60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583" name="TextBox 603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4" name="TextBox 604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5" name="TextBox 605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6" name="TextBox 606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7" name="TextBox 607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8" name="TextBox 608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89" name="TextBox 609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90" name="TextBox 610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91" name="TextBox 611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92" name="TextBox 612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11</xdr:row>
      <xdr:rowOff>0</xdr:rowOff>
    </xdr:from>
    <xdr:ext cx="104775" cy="190500"/>
    <xdr:sp>
      <xdr:nvSpPr>
        <xdr:cNvPr id="593" name="TextBox 613"/>
        <xdr:cNvSpPr txBox="1">
          <a:spLocks noChangeArrowheads="1"/>
        </xdr:cNvSpPr>
      </xdr:nvSpPr>
      <xdr:spPr>
        <a:xfrm>
          <a:off x="2552700" y="2190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4" name="TextBox 614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5" name="TextBox 615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6" name="TextBox 616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7" name="TextBox 617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8" name="TextBox 618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599" name="TextBox 619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600" name="TextBox 620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601" name="TextBox 621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602" name="TextBox 622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603" name="TextBox 623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04" name="TextBox 62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05" name="TextBox 625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06" name="TextBox 62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07" name="TextBox 62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08" name="TextBox 628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09" name="TextBox 62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0" name="TextBox 63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1" name="TextBox 63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2" name="TextBox 63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3" name="TextBox 63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4" name="TextBox 63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5" name="TextBox 63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6" name="TextBox 63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7" name="TextBox 63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8" name="TextBox 63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19" name="TextBox 63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0" name="TextBox 640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1" name="TextBox 641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22" name="TextBox 64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3" name="TextBox 643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4" name="TextBox 644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25" name="TextBox 64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6" name="TextBox 64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27" name="TextBox 647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28" name="TextBox 64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29" name="TextBox 649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0" name="TextBox 650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1" name="TextBox 65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2" name="TextBox 652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3" name="TextBox 653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4" name="TextBox 65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5" name="TextBox 655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6" name="TextBox 656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7" name="TextBox 657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38" name="TextBox 658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39" name="TextBox 659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40" name="TextBox 660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41" name="TextBox 661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42" name="TextBox 662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43" name="TextBox 663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9</xdr:row>
      <xdr:rowOff>0</xdr:rowOff>
    </xdr:from>
    <xdr:ext cx="104775" cy="200025"/>
    <xdr:sp>
      <xdr:nvSpPr>
        <xdr:cNvPr id="644" name="TextBox 664"/>
        <xdr:cNvSpPr txBox="1">
          <a:spLocks noChangeArrowheads="1"/>
        </xdr:cNvSpPr>
      </xdr:nvSpPr>
      <xdr:spPr>
        <a:xfrm>
          <a:off x="25527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45" name="TextBox 665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9</xdr:row>
      <xdr:rowOff>9525</xdr:rowOff>
    </xdr:from>
    <xdr:ext cx="76200" cy="209550"/>
    <xdr:sp>
      <xdr:nvSpPr>
        <xdr:cNvPr id="646" name="TextBox 666"/>
        <xdr:cNvSpPr txBox="1">
          <a:spLocks noChangeArrowheads="1"/>
        </xdr:cNvSpPr>
      </xdr:nvSpPr>
      <xdr:spPr>
        <a:xfrm>
          <a:off x="25622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47" name="TextBox 66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48" name="TextBox 66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49" name="TextBox 66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0" name="TextBox 670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1" name="TextBox 671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2" name="TextBox 672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3" name="TextBox 673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4" name="TextBox 674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5" name="TextBox 675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6" name="TextBox 676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8</xdr:row>
      <xdr:rowOff>0</xdr:rowOff>
    </xdr:from>
    <xdr:ext cx="104775" cy="190500"/>
    <xdr:sp>
      <xdr:nvSpPr>
        <xdr:cNvPr id="657" name="TextBox 677"/>
        <xdr:cNvSpPr txBox="1">
          <a:spLocks noChangeArrowheads="1"/>
        </xdr:cNvSpPr>
      </xdr:nvSpPr>
      <xdr:spPr>
        <a:xfrm>
          <a:off x="13335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352425</xdr:colOff>
      <xdr:row>7</xdr:row>
      <xdr:rowOff>76200</xdr:rowOff>
    </xdr:from>
    <xdr:ext cx="104775" cy="200025"/>
    <xdr:sp>
      <xdr:nvSpPr>
        <xdr:cNvPr id="658" name="TextBox 678"/>
        <xdr:cNvSpPr txBox="1">
          <a:spLocks noChangeArrowheads="1"/>
        </xdr:cNvSpPr>
      </xdr:nvSpPr>
      <xdr:spPr>
        <a:xfrm>
          <a:off x="2486025" y="1247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8</xdr:row>
      <xdr:rowOff>0</xdr:rowOff>
    </xdr:from>
    <xdr:ext cx="104775" cy="190500"/>
    <xdr:sp>
      <xdr:nvSpPr>
        <xdr:cNvPr id="659" name="TextBox 679"/>
        <xdr:cNvSpPr txBox="1">
          <a:spLocks noChangeArrowheads="1"/>
        </xdr:cNvSpPr>
      </xdr:nvSpPr>
      <xdr:spPr>
        <a:xfrm>
          <a:off x="1343025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0" name="TextBox 680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1" name="TextBox 681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2" name="TextBox 682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3" name="TextBox 683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4" name="TextBox 684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5" name="TextBox 685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6" name="TextBox 686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7" name="TextBox 687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8" name="TextBox 688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7</xdr:row>
      <xdr:rowOff>0</xdr:rowOff>
    </xdr:from>
    <xdr:ext cx="104775" cy="190500"/>
    <xdr:sp>
      <xdr:nvSpPr>
        <xdr:cNvPr id="669" name="TextBox 689"/>
        <xdr:cNvSpPr txBox="1">
          <a:spLocks noChangeArrowheads="1"/>
        </xdr:cNvSpPr>
      </xdr:nvSpPr>
      <xdr:spPr>
        <a:xfrm>
          <a:off x="13335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670" name="TextBox 69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71" name="TextBox 69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72" name="TextBox 692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3" name="TextBox 69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74" name="TextBox 694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5" name="TextBox 69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6" name="TextBox 69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7" name="TextBox 69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8" name="TextBox 69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79" name="TextBox 69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80" name="TextBox 70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81" name="TextBox 70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82" name="TextBox 70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83" name="TextBox 70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84" name="TextBox 70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685" name="TextBox 70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86" name="TextBox 706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87" name="TextBox 707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688" name="TextBox 70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89" name="TextBox 70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690" name="TextBox 710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91" name="TextBox 71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2" name="TextBox 712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3" name="TextBox 713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94" name="TextBox 71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5" name="TextBox 715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6" name="TextBox 716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697" name="TextBox 71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8" name="TextBox 71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699" name="TextBox 71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0" name="TextBox 72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1" name="TextBox 72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2" name="TextBox 72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3" name="TextBox 72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4" name="TextBox 72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5" name="TextBox 72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6" name="TextBox 72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7" name="TextBox 72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8" name="TextBox 72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09" name="TextBox 72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10" name="TextBox 73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1" name="TextBox 731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2" name="TextBox 732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13" name="TextBox 73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4" name="TextBox 734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5" name="TextBox 735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716" name="TextBox 73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7" name="TextBox 737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718" name="TextBox 73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19" name="TextBox 73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20" name="TextBox 740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21" name="TextBox 74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2" name="TextBox 74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23" name="TextBox 743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4" name="TextBox 74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5" name="TextBox 74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6" name="TextBox 74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7" name="TextBox 74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8" name="TextBox 74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29" name="TextBox 74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0" name="TextBox 75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1" name="TextBox 75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2" name="TextBox 75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3" name="TextBox 75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4" name="TextBox 75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35" name="TextBox 755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36" name="TextBox 756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37" name="TextBox 75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38" name="TextBox 75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39" name="TextBox 75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0" name="TextBox 76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41" name="TextBox 76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42" name="TextBox 762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3" name="TextBox 76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4" name="TextBox 76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5" name="TextBox 76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6" name="TextBox 76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7" name="TextBox 76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8" name="TextBox 76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49" name="TextBox 76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0" name="TextBox 77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1" name="TextBox 77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2" name="TextBox 77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3" name="TextBox 77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54" name="TextBox 774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55" name="TextBox 775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6" name="TextBox 77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57" name="TextBox 777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58" name="TextBox 77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59" name="TextBox 77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0" name="TextBox 780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1" name="TextBox 78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62" name="TextBox 78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3" name="TextBox 783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64" name="TextBox 78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5" name="TextBox 785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6" name="TextBox 786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67" name="TextBox 78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8" name="TextBox 788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69" name="TextBox 789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0" name="TextBox 79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71" name="TextBox 791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9</xdr:row>
      <xdr:rowOff>9525</xdr:rowOff>
    </xdr:from>
    <xdr:ext cx="76200" cy="209550"/>
    <xdr:sp>
      <xdr:nvSpPr>
        <xdr:cNvPr id="772" name="TextBox 792"/>
        <xdr:cNvSpPr txBox="1">
          <a:spLocks noChangeArrowheads="1"/>
        </xdr:cNvSpPr>
      </xdr:nvSpPr>
      <xdr:spPr>
        <a:xfrm>
          <a:off x="1343025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3" name="TextBox 793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4" name="TextBox 794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5" name="TextBox 795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6" name="TextBox 796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7" name="TextBox 797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8" name="TextBox 798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79" name="TextBox 799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80" name="TextBox 800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81" name="TextBox 801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9</xdr:row>
      <xdr:rowOff>0</xdr:rowOff>
    </xdr:from>
    <xdr:ext cx="104775" cy="200025"/>
    <xdr:sp>
      <xdr:nvSpPr>
        <xdr:cNvPr id="782" name="TextBox 802"/>
        <xdr:cNvSpPr txBox="1">
          <a:spLocks noChangeArrowheads="1"/>
        </xdr:cNvSpPr>
      </xdr:nvSpPr>
      <xdr:spPr>
        <a:xfrm>
          <a:off x="1333500" y="1666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3" name="TextBox 803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4" name="TextBox 804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5" name="TextBox 805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6" name="TextBox 806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7" name="TextBox 807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8" name="TextBox 808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89" name="TextBox 809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0" name="TextBox 810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1" name="TextBox 811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2" name="TextBox 812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3" name="TextBox 813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4" name="TextBox 814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5" name="TextBox 815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6" name="TextBox 816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7" name="TextBox 817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8" name="TextBox 818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799" name="TextBox 819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800" name="TextBox 820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801" name="TextBox 821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7</xdr:row>
      <xdr:rowOff>0</xdr:rowOff>
    </xdr:from>
    <xdr:ext cx="104775" cy="190500"/>
    <xdr:sp>
      <xdr:nvSpPr>
        <xdr:cNvPr id="802" name="TextBox 822"/>
        <xdr:cNvSpPr txBox="1">
          <a:spLocks noChangeArrowheads="1"/>
        </xdr:cNvSpPr>
      </xdr:nvSpPr>
      <xdr:spPr>
        <a:xfrm>
          <a:off x="2552700" y="1171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03" name="TextBox 82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04" name="TextBox 824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05" name="TextBox 82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06" name="TextBox 826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07" name="TextBox 827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08" name="TextBox 82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09" name="TextBox 829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10" name="TextBox 830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1" name="TextBox 83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12" name="TextBox 832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13" name="TextBox 833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4" name="TextBox 83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5" name="TextBox 83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6" name="TextBox 83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7" name="TextBox 83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8" name="TextBox 83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19" name="TextBox 83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0" name="TextBox 84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1" name="TextBox 84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2" name="TextBox 84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3" name="TextBox 84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4" name="TextBox 84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25" name="TextBox 845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26" name="TextBox 846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7" name="TextBox 84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28" name="TextBox 848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29" name="TextBox 84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0" name="TextBox 85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1" name="TextBox 85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2" name="TextBox 85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3" name="TextBox 85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4" name="TextBox 85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5" name="TextBox 85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6" name="TextBox 85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7" name="TextBox 85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8" name="TextBox 85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39" name="TextBox 85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0" name="TextBox 860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1" name="TextBox 861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42" name="TextBox 86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3" name="TextBox 863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4" name="TextBox 864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45" name="TextBox 86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6" name="TextBox 866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47" name="TextBox 867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48" name="TextBox 86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49" name="TextBox 869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0" name="TextBox 870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1" name="TextBox 87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2" name="TextBox 872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3" name="TextBox 873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4" name="TextBox 87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5" name="TextBox 875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6" name="TextBox 876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7" name="TextBox 877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58" name="TextBox 878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59" name="TextBox 879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60" name="TextBox 880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61" name="TextBox 881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62" name="TextBox 882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63" name="TextBox 883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8</xdr:row>
      <xdr:rowOff>0</xdr:rowOff>
    </xdr:from>
    <xdr:ext cx="104775" cy="190500"/>
    <xdr:sp>
      <xdr:nvSpPr>
        <xdr:cNvPr id="864" name="TextBox 884"/>
        <xdr:cNvSpPr txBox="1">
          <a:spLocks noChangeArrowheads="1"/>
        </xdr:cNvSpPr>
      </xdr:nvSpPr>
      <xdr:spPr>
        <a:xfrm>
          <a:off x="2552700" y="14192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65" name="TextBox 885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9525</xdr:rowOff>
    </xdr:from>
    <xdr:ext cx="76200" cy="200025"/>
    <xdr:sp>
      <xdr:nvSpPr>
        <xdr:cNvPr id="866" name="TextBox 886"/>
        <xdr:cNvSpPr txBox="1">
          <a:spLocks noChangeArrowheads="1"/>
        </xdr:cNvSpPr>
      </xdr:nvSpPr>
      <xdr:spPr>
        <a:xfrm>
          <a:off x="2562225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67" name="TextBox 88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68" name="TextBox 88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69" name="TextBox 88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0" name="TextBox 89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71" name="TextBox 891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2" name="TextBox 89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3" name="TextBox 89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4" name="TextBox 89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5" name="TextBox 89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6" name="TextBox 89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7" name="TextBox 89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8" name="TextBox 89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79" name="TextBox 89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80" name="TextBox 90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81" name="TextBox 90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82" name="TextBox 90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83" name="TextBox 903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84" name="TextBox 904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85" name="TextBox 90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86" name="TextBox 906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87" name="TextBox 907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88" name="TextBox 90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89" name="TextBox 90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890" name="TextBox 910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1" name="TextBox 91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2" name="TextBox 91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3" name="TextBox 91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4" name="TextBox 91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5" name="TextBox 91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6" name="TextBox 91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7" name="TextBox 91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8" name="TextBox 91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899" name="TextBox 91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00" name="TextBox 92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01" name="TextBox 92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2" name="TextBox 922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3" name="TextBox 923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04" name="TextBox 92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5" name="TextBox 925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6" name="TextBox 926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07" name="TextBox 92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8" name="TextBox 928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09" name="TextBox 92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10" name="TextBox 93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1" name="TextBox 931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12" name="TextBox 93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3" name="TextBox 933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4" name="TextBox 934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15" name="TextBox 93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6" name="TextBox 936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7" name="TextBox 937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18" name="TextBox 93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19" name="TextBox 939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10</xdr:row>
      <xdr:rowOff>9525</xdr:rowOff>
    </xdr:from>
    <xdr:ext cx="76200" cy="200025"/>
    <xdr:sp>
      <xdr:nvSpPr>
        <xdr:cNvPr id="920" name="TextBox 940"/>
        <xdr:cNvSpPr txBox="1">
          <a:spLocks noChangeArrowheads="1"/>
        </xdr:cNvSpPr>
      </xdr:nvSpPr>
      <xdr:spPr>
        <a:xfrm>
          <a:off x="134302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1" name="TextBox 941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2" name="TextBox 942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3" name="TextBox 943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4" name="TextBox 944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5" name="TextBox 945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6" name="TextBox 946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7" name="TextBox 947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8" name="TextBox 948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29" name="TextBox 949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</xdr:row>
      <xdr:rowOff>0</xdr:rowOff>
    </xdr:from>
    <xdr:ext cx="104775" cy="190500"/>
    <xdr:sp>
      <xdr:nvSpPr>
        <xdr:cNvPr id="930" name="TextBox 950"/>
        <xdr:cNvSpPr txBox="1">
          <a:spLocks noChangeArrowheads="1"/>
        </xdr:cNvSpPr>
      </xdr:nvSpPr>
      <xdr:spPr>
        <a:xfrm>
          <a:off x="13335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7</xdr:row>
      <xdr:rowOff>76200</xdr:rowOff>
    </xdr:from>
    <xdr:ext cx="104775" cy="200025"/>
    <xdr:sp>
      <xdr:nvSpPr>
        <xdr:cNvPr id="931" name="TextBox 951"/>
        <xdr:cNvSpPr txBox="1">
          <a:spLocks noChangeArrowheads="1"/>
        </xdr:cNvSpPr>
      </xdr:nvSpPr>
      <xdr:spPr>
        <a:xfrm>
          <a:off x="1266825" y="1247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2" name="TextBox 95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3" name="TextBox 953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4" name="TextBox 95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5" name="TextBox 95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6" name="TextBox 956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7" name="TextBox 95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8" name="TextBox 95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39" name="TextBox 95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0" name="TextBox 96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1" name="TextBox 96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2" name="TextBox 962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3" name="TextBox 963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4" name="TextBox 964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5" name="TextBox 965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6" name="TextBox 966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7" name="TextBox 967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8" name="TextBox 968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49" name="TextBox 969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50" name="TextBox 970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10</xdr:row>
      <xdr:rowOff>0</xdr:rowOff>
    </xdr:from>
    <xdr:ext cx="104775" cy="190500"/>
    <xdr:sp>
      <xdr:nvSpPr>
        <xdr:cNvPr id="951" name="TextBox 971"/>
        <xdr:cNvSpPr txBox="1">
          <a:spLocks noChangeArrowheads="1"/>
        </xdr:cNvSpPr>
      </xdr:nvSpPr>
      <xdr:spPr>
        <a:xfrm>
          <a:off x="2552700" y="1943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M94"/>
  <sheetViews>
    <sheetView zoomScale="75" zoomScaleNormal="75" workbookViewId="0" topLeftCell="A48">
      <selection activeCell="J23" sqref="J23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4.421875" style="0" customWidth="1"/>
    <col min="4" max="4" width="21.28125" style="203" bestFit="1" customWidth="1"/>
    <col min="5" max="5" width="3.00390625" style="2" customWidth="1"/>
    <col min="6" max="6" width="6.57421875" style="2" customWidth="1"/>
    <col min="7" max="7" width="21.28125" style="2" bestFit="1" customWidth="1"/>
    <col min="8" max="8" width="3.00390625" style="2" customWidth="1"/>
    <col min="9" max="9" width="7.140625" style="2" customWidth="1"/>
    <col min="10" max="10" width="10.00390625" style="2" customWidth="1"/>
    <col min="11" max="11" width="4.57421875" style="215" customWidth="1"/>
    <col min="12" max="12" width="1.8515625" style="40" customWidth="1"/>
    <col min="13" max="13" width="20.00390625" style="40" customWidth="1"/>
    <col min="14" max="14" width="4.8515625" style="40" bestFit="1" customWidth="1"/>
    <col min="15" max="15" width="8.28125" style="0" bestFit="1" customWidth="1"/>
    <col min="16" max="16" width="7.00390625" style="205" customWidth="1"/>
    <col min="17" max="17" width="3.0039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00390625" style="0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0" customWidth="1"/>
    <col min="27" max="27" width="6.5742187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8"/>
      <c r="H1" s="8"/>
      <c r="I1" s="8"/>
      <c r="J1" s="8"/>
      <c r="K1" s="204"/>
      <c r="L1" s="60"/>
      <c r="M1" s="60"/>
      <c r="N1" s="60"/>
    </row>
    <row r="2" spans="2:14" ht="12.75">
      <c r="B2" s="206">
        <v>1</v>
      </c>
      <c r="D2" s="207" t="s">
        <v>57</v>
      </c>
      <c r="G2" s="1"/>
      <c r="H2" s="8"/>
      <c r="I2" s="208"/>
      <c r="J2" s="208"/>
      <c r="K2" s="209"/>
      <c r="L2" s="210"/>
      <c r="M2" s="210"/>
      <c r="N2" s="210"/>
    </row>
    <row r="3" spans="2:26" ht="12.75">
      <c r="B3" s="206">
        <v>2</v>
      </c>
      <c r="D3" s="207" t="s">
        <v>40</v>
      </c>
      <c r="G3" s="1"/>
      <c r="H3" s="8"/>
      <c r="I3" s="208"/>
      <c r="J3" s="208"/>
      <c r="K3" s="209"/>
      <c r="L3" s="210"/>
      <c r="M3" s="210"/>
      <c r="N3" s="210"/>
      <c r="Z3" t="s">
        <v>368</v>
      </c>
    </row>
    <row r="4" spans="2:26" ht="12.75">
      <c r="B4" s="206">
        <v>3</v>
      </c>
      <c r="D4" s="207" t="s">
        <v>41</v>
      </c>
      <c r="G4" s="1"/>
      <c r="H4" s="8"/>
      <c r="I4" s="208"/>
      <c r="J4" s="208"/>
      <c r="K4" s="209"/>
      <c r="L4" s="210"/>
      <c r="M4" s="210"/>
      <c r="N4" s="210"/>
      <c r="Z4" t="s">
        <v>369</v>
      </c>
    </row>
    <row r="5" spans="2:14" ht="12.75">
      <c r="B5" s="206">
        <v>4</v>
      </c>
      <c r="D5" s="211" t="s">
        <v>35</v>
      </c>
      <c r="G5" s="1"/>
      <c r="H5" s="8"/>
      <c r="I5" s="208"/>
      <c r="J5" s="208"/>
      <c r="K5" s="209"/>
      <c r="L5" s="210"/>
      <c r="M5" s="210"/>
      <c r="N5" s="210"/>
    </row>
    <row r="6" spans="2:14" ht="12.75">
      <c r="B6" s="206">
        <v>5</v>
      </c>
      <c r="D6" s="211" t="s">
        <v>39</v>
      </c>
      <c r="G6" s="1"/>
      <c r="H6" s="212"/>
      <c r="I6" s="208"/>
      <c r="J6" s="208"/>
      <c r="K6" s="209"/>
      <c r="L6" s="210"/>
      <c r="M6" s="210"/>
      <c r="N6" s="210"/>
    </row>
    <row r="7" spans="2:14" ht="12.75">
      <c r="B7" s="206">
        <v>6</v>
      </c>
      <c r="D7" s="211" t="s">
        <v>307</v>
      </c>
      <c r="H7" s="212"/>
      <c r="I7" s="208"/>
      <c r="J7" s="208"/>
      <c r="K7" s="209"/>
      <c r="L7" s="210"/>
      <c r="M7" s="210"/>
      <c r="N7" s="210"/>
    </row>
    <row r="8" spans="2:14" ht="12.75">
      <c r="B8" s="206">
        <v>7</v>
      </c>
      <c r="D8" s="211" t="s">
        <v>4</v>
      </c>
      <c r="G8" s="1"/>
      <c r="H8" s="212"/>
      <c r="I8" s="208"/>
      <c r="J8" s="208"/>
      <c r="K8" s="209"/>
      <c r="L8" s="210"/>
      <c r="M8" s="210"/>
      <c r="N8" s="210"/>
    </row>
    <row r="9" spans="2:14" ht="12.75">
      <c r="B9" s="206">
        <v>8</v>
      </c>
      <c r="D9" s="211" t="s">
        <v>38</v>
      </c>
      <c r="G9" s="1"/>
      <c r="H9" s="212"/>
      <c r="I9" s="208"/>
      <c r="J9" s="208"/>
      <c r="K9" s="209"/>
      <c r="L9" s="210"/>
      <c r="M9" s="210"/>
      <c r="N9" s="210"/>
    </row>
    <row r="10" spans="2:14" ht="12.75">
      <c r="B10" s="206">
        <v>9</v>
      </c>
      <c r="D10" s="211" t="s">
        <v>14</v>
      </c>
      <c r="G10" s="1"/>
      <c r="H10" s="212"/>
      <c r="I10" s="208"/>
      <c r="J10" s="208"/>
      <c r="K10" s="209"/>
      <c r="L10" s="210"/>
      <c r="M10" s="210"/>
      <c r="N10" s="210"/>
    </row>
    <row r="11" spans="2:14" ht="12.75">
      <c r="B11" s="206">
        <v>10</v>
      </c>
      <c r="D11" s="213" t="s">
        <v>59</v>
      </c>
      <c r="G11" s="1"/>
      <c r="H11" s="212"/>
      <c r="I11" s="208"/>
      <c r="J11" s="208"/>
      <c r="K11" s="209"/>
      <c r="L11" s="210"/>
      <c r="M11" s="210"/>
      <c r="N11" s="210"/>
    </row>
    <row r="12" spans="2:14" ht="12.75">
      <c r="B12" s="206"/>
      <c r="D12" s="65"/>
      <c r="G12" s="1"/>
      <c r="H12" s="212"/>
      <c r="I12" s="208"/>
      <c r="J12" s="208"/>
      <c r="K12" s="209"/>
      <c r="L12" s="210"/>
      <c r="M12" s="210"/>
      <c r="N12" s="210"/>
    </row>
    <row r="13" spans="2:14" ht="12.75">
      <c r="B13" s="206"/>
      <c r="D13" s="65"/>
      <c r="G13" s="1"/>
      <c r="H13" s="212"/>
      <c r="I13" s="208"/>
      <c r="J13" s="208"/>
      <c r="K13" s="209"/>
      <c r="L13" s="210"/>
      <c r="M13" s="210"/>
      <c r="N13" s="210"/>
    </row>
    <row r="14" spans="2:14" ht="12.75">
      <c r="B14" s="206"/>
      <c r="D14" s="65"/>
      <c r="G14" s="1"/>
      <c r="H14" s="212"/>
      <c r="I14" s="208"/>
      <c r="J14" s="208"/>
      <c r="K14" s="209"/>
      <c r="L14" s="210"/>
      <c r="M14" s="210"/>
      <c r="N14" s="210"/>
    </row>
    <row r="15" spans="2:14" ht="12.75">
      <c r="B15" s="206"/>
      <c r="D15" s="65"/>
      <c r="G15" s="1"/>
      <c r="H15" s="212"/>
      <c r="I15" s="208"/>
      <c r="J15" s="208"/>
      <c r="K15" s="209"/>
      <c r="L15" s="210"/>
      <c r="M15" s="210"/>
      <c r="N15" s="210"/>
    </row>
    <row r="16" spans="7:16" ht="13.5" thickBot="1">
      <c r="G16" s="65"/>
      <c r="H16" s="65"/>
      <c r="I16" s="214"/>
      <c r="J16" s="214"/>
      <c r="L16" s="216"/>
      <c r="M16" s="216"/>
      <c r="N16" s="216"/>
      <c r="P16"/>
    </row>
    <row r="17" spans="7:37" ht="13.5" thickTop="1">
      <c r="G17" s="65"/>
      <c r="H17" s="65"/>
      <c r="I17" s="214"/>
      <c r="J17" s="214"/>
      <c r="L17" s="216"/>
      <c r="M17" s="216"/>
      <c r="N17" s="216"/>
      <c r="P17"/>
      <c r="X17" s="217" t="s">
        <v>75</v>
      </c>
      <c r="Y17" s="218" t="s">
        <v>370</v>
      </c>
      <c r="Z17" s="218" t="s">
        <v>371</v>
      </c>
      <c r="AA17" s="219" t="s">
        <v>372</v>
      </c>
      <c r="AC17" s="220">
        <v>19</v>
      </c>
      <c r="AD17" s="221">
        <v>20</v>
      </c>
      <c r="AE17" s="221">
        <v>21</v>
      </c>
      <c r="AF17" s="221">
        <v>22</v>
      </c>
      <c r="AG17" s="221">
        <v>23</v>
      </c>
      <c r="AH17" s="221">
        <v>24</v>
      </c>
      <c r="AI17" s="221">
        <v>25</v>
      </c>
      <c r="AJ17" s="221">
        <v>26</v>
      </c>
      <c r="AK17" s="222">
        <v>27</v>
      </c>
    </row>
    <row r="18" spans="3:37" ht="18">
      <c r="C18" s="223" t="s">
        <v>373</v>
      </c>
      <c r="D18" s="224">
        <v>36555</v>
      </c>
      <c r="E18" s="225"/>
      <c r="F18" s="226"/>
      <c r="G18" s="227"/>
      <c r="H18" s="228"/>
      <c r="I18" s="229"/>
      <c r="J18" s="230"/>
      <c r="L18" s="231"/>
      <c r="M18" s="231"/>
      <c r="N18" s="231"/>
      <c r="X18" s="232" t="s">
        <v>57</v>
      </c>
      <c r="Y18" s="233">
        <v>54</v>
      </c>
      <c r="Z18" s="233">
        <f>SUM(AC18:AK18)+1295</f>
        <v>1941</v>
      </c>
      <c r="AA18" s="234">
        <f>Z18/27</f>
        <v>71.88888888888889</v>
      </c>
      <c r="AC18" s="5">
        <v>72</v>
      </c>
      <c r="AD18" s="5">
        <v>78.5</v>
      </c>
      <c r="AE18" s="5">
        <v>66.5</v>
      </c>
      <c r="AF18" s="5">
        <v>80</v>
      </c>
      <c r="AG18" s="5">
        <v>74</v>
      </c>
      <c r="AH18" s="5">
        <v>78.5</v>
      </c>
      <c r="AI18" s="5">
        <v>70.5</v>
      </c>
      <c r="AJ18" s="5">
        <v>61</v>
      </c>
      <c r="AK18" s="5">
        <v>65</v>
      </c>
    </row>
    <row r="19" spans="1:37" ht="18">
      <c r="A19">
        <v>1</v>
      </c>
      <c r="B19">
        <v>10</v>
      </c>
      <c r="C19" s="235"/>
      <c r="D19" s="224" t="str">
        <f>INDEX($D$2:$D$11,A19)</f>
        <v>CUCCIOLO</v>
      </c>
      <c r="E19" s="236">
        <v>2</v>
      </c>
      <c r="F19" s="270">
        <v>72</v>
      </c>
      <c r="G19" s="236" t="str">
        <f>INDEX($D$2:$D$11,B19)</f>
        <v>M.M. </v>
      </c>
      <c r="H19" s="236">
        <v>0</v>
      </c>
      <c r="I19" s="236">
        <v>63</v>
      </c>
      <c r="J19" s="230"/>
      <c r="L19" s="231"/>
      <c r="M19" s="231"/>
      <c r="N19" s="231"/>
      <c r="X19" s="232" t="s">
        <v>41</v>
      </c>
      <c r="Y19" s="233">
        <v>41</v>
      </c>
      <c r="Z19" s="233">
        <f>SUM(AC19:AK19)+1301</f>
        <v>1946.5</v>
      </c>
      <c r="AA19" s="234">
        <f aca="true" t="shared" si="0" ref="AA19:AA27">Z19/27</f>
        <v>72.0925925925926</v>
      </c>
      <c r="AC19" s="5">
        <v>67</v>
      </c>
      <c r="AD19" s="5">
        <v>72</v>
      </c>
      <c r="AE19" s="5">
        <v>77</v>
      </c>
      <c r="AF19" s="5">
        <v>72</v>
      </c>
      <c r="AG19" s="5">
        <v>67</v>
      </c>
      <c r="AH19" s="5">
        <v>72.5</v>
      </c>
      <c r="AI19" s="5">
        <v>73</v>
      </c>
      <c r="AJ19" s="5">
        <v>70</v>
      </c>
      <c r="AK19" s="5">
        <v>75</v>
      </c>
    </row>
    <row r="20" spans="1:37" ht="18">
      <c r="A20">
        <v>2</v>
      </c>
      <c r="B20">
        <v>9</v>
      </c>
      <c r="C20" s="237"/>
      <c r="D20" s="224" t="str">
        <f>INDEX($D$2:$D$11,A20)</f>
        <v>AD CAPOCCHIAM</v>
      </c>
      <c r="E20" s="236">
        <v>1</v>
      </c>
      <c r="F20" s="270">
        <v>67.5</v>
      </c>
      <c r="G20" s="227" t="str">
        <f>INDEX($D$2:$D$11,B20)</f>
        <v>ERCHIA</v>
      </c>
      <c r="H20" s="238">
        <v>1</v>
      </c>
      <c r="I20" s="238">
        <v>67</v>
      </c>
      <c r="J20" s="230"/>
      <c r="L20" s="231"/>
      <c r="M20" s="231"/>
      <c r="N20" s="231"/>
      <c r="X20" s="232" t="s">
        <v>40</v>
      </c>
      <c r="Y20" s="233">
        <v>41</v>
      </c>
      <c r="Z20" s="233">
        <f>SUM(AC20:AK20)+1273.5</f>
        <v>1914.5</v>
      </c>
      <c r="AA20" s="234">
        <f t="shared" si="0"/>
        <v>70.9074074074074</v>
      </c>
      <c r="AC20" s="5">
        <v>67.5</v>
      </c>
      <c r="AD20" s="5">
        <v>79</v>
      </c>
      <c r="AE20" s="5">
        <v>66.5</v>
      </c>
      <c r="AF20" s="5">
        <v>78.5</v>
      </c>
      <c r="AG20" s="5">
        <v>71.5</v>
      </c>
      <c r="AH20" s="5">
        <v>74.5</v>
      </c>
      <c r="AI20" s="5">
        <v>75.5</v>
      </c>
      <c r="AJ20" s="5">
        <v>68</v>
      </c>
      <c r="AK20" s="5">
        <v>60</v>
      </c>
    </row>
    <row r="21" spans="1:37" ht="18">
      <c r="A21">
        <v>3</v>
      </c>
      <c r="B21">
        <v>8</v>
      </c>
      <c r="C21" s="237"/>
      <c r="D21" s="224" t="str">
        <f>INDEX($D$2:$D$11,A21)</f>
        <v>TORMENTINO</v>
      </c>
      <c r="E21" s="236">
        <v>1</v>
      </c>
      <c r="F21" s="271">
        <v>67</v>
      </c>
      <c r="G21" s="227" t="str">
        <f>INDEX($D$2:$D$11,B21)</f>
        <v>NEW TIM</v>
      </c>
      <c r="H21" s="238">
        <v>1</v>
      </c>
      <c r="I21" s="238">
        <v>66.5</v>
      </c>
      <c r="J21" s="230"/>
      <c r="L21" s="231"/>
      <c r="M21" s="231"/>
      <c r="N21" s="231"/>
      <c r="X21" s="232" t="s">
        <v>307</v>
      </c>
      <c r="Y21" s="233">
        <v>38</v>
      </c>
      <c r="Z21" s="233">
        <f>SUM(AC21:AK21)+1255</f>
        <v>1900</v>
      </c>
      <c r="AA21" s="234">
        <f t="shared" si="0"/>
        <v>70.37037037037037</v>
      </c>
      <c r="AC21" s="5">
        <v>72</v>
      </c>
      <c r="AD21" s="5">
        <v>71</v>
      </c>
      <c r="AE21" s="5">
        <v>73.5</v>
      </c>
      <c r="AF21" s="5">
        <v>70.5</v>
      </c>
      <c r="AG21" s="5">
        <v>60</v>
      </c>
      <c r="AH21" s="5">
        <v>71.5</v>
      </c>
      <c r="AI21" s="5">
        <v>73.5</v>
      </c>
      <c r="AJ21" s="5">
        <v>73.5</v>
      </c>
      <c r="AK21" s="5">
        <v>79.5</v>
      </c>
    </row>
    <row r="22" spans="1:37" ht="18">
      <c r="A22">
        <v>4</v>
      </c>
      <c r="B22">
        <v>7</v>
      </c>
      <c r="C22" s="237"/>
      <c r="D22" s="224" t="str">
        <f>INDEX($D$2:$D$11,A22)</f>
        <v>LAUDANO VI PUNIRA'</v>
      </c>
      <c r="E22" s="236">
        <v>1</v>
      </c>
      <c r="F22" s="271">
        <v>67</v>
      </c>
      <c r="G22" s="227" t="str">
        <f>INDEX($D$2:$D$11,B22)</f>
        <v>LES SASICCES</v>
      </c>
      <c r="H22" s="238">
        <v>3</v>
      </c>
      <c r="I22" s="238">
        <v>77.5</v>
      </c>
      <c r="J22" s="230"/>
      <c r="L22" s="231"/>
      <c r="M22" s="231"/>
      <c r="N22" s="231"/>
      <c r="X22" s="232" t="s">
        <v>39</v>
      </c>
      <c r="Y22" s="233">
        <v>37</v>
      </c>
      <c r="Z22" s="233">
        <f>SUM(AC22:AK22)+1258.5</f>
        <v>1869</v>
      </c>
      <c r="AA22" s="234">
        <f t="shared" si="0"/>
        <v>69.22222222222223</v>
      </c>
      <c r="AC22" s="5">
        <v>69</v>
      </c>
      <c r="AD22" s="5">
        <v>68</v>
      </c>
      <c r="AE22" s="5">
        <v>66</v>
      </c>
      <c r="AF22" s="5">
        <v>72.5</v>
      </c>
      <c r="AG22" s="5">
        <v>77.5</v>
      </c>
      <c r="AH22" s="5">
        <v>67</v>
      </c>
      <c r="AI22" s="5">
        <v>64.5</v>
      </c>
      <c r="AJ22" s="5">
        <v>63</v>
      </c>
      <c r="AK22" s="5">
        <v>63</v>
      </c>
    </row>
    <row r="23" spans="1:37" ht="18">
      <c r="A23">
        <v>5</v>
      </c>
      <c r="B23">
        <v>6</v>
      </c>
      <c r="C23" s="237"/>
      <c r="D23" s="224" t="str">
        <f>INDEX($D$2:$D$11,A23)</f>
        <v>ALBATROS</v>
      </c>
      <c r="E23" s="236">
        <v>1</v>
      </c>
      <c r="F23" s="271">
        <v>69</v>
      </c>
      <c r="G23" s="227" t="str">
        <f>INDEX($D$2:$D$11,B23)</f>
        <v>REAL VITELLOZZO</v>
      </c>
      <c r="H23" s="238">
        <v>2</v>
      </c>
      <c r="I23" s="238">
        <v>72</v>
      </c>
      <c r="J23" s="230"/>
      <c r="L23" s="231"/>
      <c r="M23" s="231"/>
      <c r="N23" s="231"/>
      <c r="X23" s="232" t="s">
        <v>38</v>
      </c>
      <c r="Y23" s="233">
        <v>35</v>
      </c>
      <c r="Z23" s="233">
        <f>SUM(AC23:AK23)+1298.5</f>
        <v>1943.5</v>
      </c>
      <c r="AA23" s="234">
        <f t="shared" si="0"/>
        <v>71.98148148148148</v>
      </c>
      <c r="AC23" s="5">
        <v>67.5</v>
      </c>
      <c r="AD23" s="5">
        <v>80</v>
      </c>
      <c r="AE23" s="5">
        <v>82</v>
      </c>
      <c r="AF23" s="5">
        <v>85</v>
      </c>
      <c r="AG23" s="5">
        <v>65</v>
      </c>
      <c r="AH23" s="5">
        <v>59.5</v>
      </c>
      <c r="AI23" s="5">
        <v>63.5</v>
      </c>
      <c r="AJ23" s="5">
        <v>70.5</v>
      </c>
      <c r="AK23" s="5">
        <v>72</v>
      </c>
    </row>
    <row r="24" spans="3:37" ht="18">
      <c r="C24" s="205"/>
      <c r="D24" s="272"/>
      <c r="E24" s="273"/>
      <c r="F24" s="273"/>
      <c r="G24" s="273"/>
      <c r="H24" s="273"/>
      <c r="I24" s="273"/>
      <c r="J24" s="239"/>
      <c r="L24" s="231"/>
      <c r="M24" s="231"/>
      <c r="N24" s="231"/>
      <c r="X24" s="232" t="s">
        <v>4</v>
      </c>
      <c r="Y24" s="233">
        <v>33</v>
      </c>
      <c r="Z24" s="233">
        <f>SUM(AC24:AK24)+1226.5</f>
        <v>1838.5</v>
      </c>
      <c r="AA24" s="234">
        <f t="shared" si="0"/>
        <v>68.0925925925926</v>
      </c>
      <c r="AC24" s="5">
        <v>77.5</v>
      </c>
      <c r="AD24" s="5">
        <v>76</v>
      </c>
      <c r="AE24" s="5">
        <v>61</v>
      </c>
      <c r="AF24" s="5">
        <v>67</v>
      </c>
      <c r="AG24" s="5">
        <v>69.5</v>
      </c>
      <c r="AH24" s="5">
        <v>66</v>
      </c>
      <c r="AI24" s="5">
        <v>63</v>
      </c>
      <c r="AJ24" s="5">
        <v>69</v>
      </c>
      <c r="AK24" s="5">
        <v>63</v>
      </c>
    </row>
    <row r="25" spans="3:37" ht="18">
      <c r="C25" s="205"/>
      <c r="D25" s="272"/>
      <c r="E25" s="273"/>
      <c r="F25" s="273"/>
      <c r="G25" s="273"/>
      <c r="H25" s="273"/>
      <c r="I25" s="273"/>
      <c r="J25" s="239"/>
      <c r="L25" s="231"/>
      <c r="M25" s="231"/>
      <c r="N25" s="231"/>
      <c r="X25" s="232" t="s">
        <v>35</v>
      </c>
      <c r="Y25" s="233">
        <v>30</v>
      </c>
      <c r="Z25" s="233">
        <f>SUM(AC25:AK25)+1309</f>
        <v>1903.5</v>
      </c>
      <c r="AA25" s="234">
        <f t="shared" si="0"/>
        <v>70.5</v>
      </c>
      <c r="AC25" s="5">
        <v>67</v>
      </c>
      <c r="AD25" s="5">
        <v>71</v>
      </c>
      <c r="AE25" s="5">
        <v>61.5</v>
      </c>
      <c r="AF25" s="5">
        <v>75.5</v>
      </c>
      <c r="AG25" s="5">
        <v>65</v>
      </c>
      <c r="AH25" s="5">
        <v>67.5</v>
      </c>
      <c r="AI25" s="5">
        <v>67</v>
      </c>
      <c r="AJ25" s="5">
        <v>56</v>
      </c>
      <c r="AK25" s="5">
        <v>64</v>
      </c>
    </row>
    <row r="26" spans="3:37" ht="18">
      <c r="C26" s="223" t="s">
        <v>374</v>
      </c>
      <c r="D26" s="224">
        <v>36562</v>
      </c>
      <c r="E26" s="225"/>
      <c r="F26" s="226"/>
      <c r="G26" s="227"/>
      <c r="H26" s="274"/>
      <c r="I26" s="225"/>
      <c r="J26" s="230"/>
      <c r="L26" s="231"/>
      <c r="M26" s="231"/>
      <c r="N26" s="231"/>
      <c r="X26" s="232" t="s">
        <v>59</v>
      </c>
      <c r="Y26" s="233">
        <v>27</v>
      </c>
      <c r="Z26" s="233">
        <f>SUM(AC26:AK26)+1236</f>
        <v>1847</v>
      </c>
      <c r="AA26" s="234">
        <f t="shared" si="0"/>
        <v>68.4074074074074</v>
      </c>
      <c r="AC26" s="5">
        <v>63</v>
      </c>
      <c r="AD26" s="5">
        <v>59.5</v>
      </c>
      <c r="AE26" s="5">
        <v>63.5</v>
      </c>
      <c r="AF26" s="5">
        <v>61</v>
      </c>
      <c r="AG26" s="5">
        <v>74.5</v>
      </c>
      <c r="AH26" s="5">
        <v>79</v>
      </c>
      <c r="AI26" s="5">
        <v>76</v>
      </c>
      <c r="AJ26" s="5">
        <v>74</v>
      </c>
      <c r="AK26" s="5">
        <v>60.5</v>
      </c>
    </row>
    <row r="27" spans="1:37" ht="18.75" thickBot="1">
      <c r="A27">
        <v>1</v>
      </c>
      <c r="B27">
        <v>9</v>
      </c>
      <c r="C27" s="205"/>
      <c r="D27" s="224" t="str">
        <f>INDEX($D$2:$D$11,A27)</f>
        <v>CUCCIOLO</v>
      </c>
      <c r="E27" s="236">
        <v>3</v>
      </c>
      <c r="F27" s="271">
        <v>78.5</v>
      </c>
      <c r="G27" s="227" t="str">
        <f>INDEX($D$2:$D$11,B27)</f>
        <v>ERCHIA</v>
      </c>
      <c r="H27" s="236">
        <v>2</v>
      </c>
      <c r="I27" s="271">
        <v>72</v>
      </c>
      <c r="J27" s="230"/>
      <c r="L27" s="231"/>
      <c r="M27" s="231"/>
      <c r="N27" s="231"/>
      <c r="X27" s="240" t="s">
        <v>14</v>
      </c>
      <c r="Y27" s="241">
        <v>25</v>
      </c>
      <c r="Z27" s="241">
        <f>SUM(AC27:AK27)+1243</f>
        <v>1836</v>
      </c>
      <c r="AA27" s="234">
        <f t="shared" si="0"/>
        <v>68</v>
      </c>
      <c r="AC27" s="5">
        <v>67</v>
      </c>
      <c r="AD27" s="5">
        <v>72</v>
      </c>
      <c r="AE27" s="5">
        <v>65.5</v>
      </c>
      <c r="AF27" s="5">
        <v>75.5</v>
      </c>
      <c r="AG27" s="5">
        <v>67</v>
      </c>
      <c r="AH27" s="5">
        <v>60</v>
      </c>
      <c r="AI27" s="5">
        <v>60.5</v>
      </c>
      <c r="AJ27" s="5">
        <v>56.5</v>
      </c>
      <c r="AK27" s="5">
        <v>69</v>
      </c>
    </row>
    <row r="28" spans="1:14" ht="16.5" thickTop="1">
      <c r="A28">
        <v>2</v>
      </c>
      <c r="B28">
        <v>8</v>
      </c>
      <c r="C28" s="205"/>
      <c r="D28" s="224" t="str">
        <f>INDEX($D$2:$D$11,A28)</f>
        <v>AD CAPOCCHIAM</v>
      </c>
      <c r="E28" s="236">
        <v>3</v>
      </c>
      <c r="F28" s="271">
        <v>79</v>
      </c>
      <c r="G28" s="227" t="str">
        <f>INDEX($D$2:$D$11,B28)</f>
        <v>NEW TIM</v>
      </c>
      <c r="H28" s="238">
        <v>3</v>
      </c>
      <c r="I28" s="271">
        <v>80</v>
      </c>
      <c r="J28" s="230"/>
      <c r="L28" s="231"/>
      <c r="M28" s="231"/>
      <c r="N28" s="231"/>
    </row>
    <row r="29" spans="1:20" ht="15.75">
      <c r="A29">
        <v>3</v>
      </c>
      <c r="B29">
        <v>7</v>
      </c>
      <c r="C29" s="205"/>
      <c r="D29" s="224" t="str">
        <f>INDEX($D$2:$D$11,A29)</f>
        <v>TORMENTINO</v>
      </c>
      <c r="E29" s="236">
        <v>2</v>
      </c>
      <c r="F29" s="271">
        <v>72</v>
      </c>
      <c r="G29" s="227" t="str">
        <f>INDEX($D$2:$D$11,B29)</f>
        <v>LES SASICCES</v>
      </c>
      <c r="H29" s="238">
        <v>3</v>
      </c>
      <c r="I29" s="271">
        <v>76</v>
      </c>
      <c r="J29" s="230"/>
      <c r="L29" s="231"/>
      <c r="M29" s="231"/>
      <c r="N29" s="231"/>
      <c r="O29" s="242"/>
      <c r="P29" s="242"/>
      <c r="Q29" s="242"/>
      <c r="R29" s="242"/>
      <c r="S29" s="242"/>
      <c r="T29" s="242"/>
    </row>
    <row r="30" spans="1:20" ht="15.75">
      <c r="A30">
        <v>4</v>
      </c>
      <c r="B30">
        <v>6</v>
      </c>
      <c r="C30" s="205"/>
      <c r="D30" s="224" t="str">
        <f>INDEX($D$2:$D$11,A30)</f>
        <v>LAUDANO VI PUNIRA'</v>
      </c>
      <c r="E30" s="236">
        <v>1</v>
      </c>
      <c r="F30" s="271">
        <v>71</v>
      </c>
      <c r="G30" s="227" t="str">
        <f>INDEX($D$2:$D$11,B30)</f>
        <v>REAL VITELLOZZO</v>
      </c>
      <c r="H30" s="238">
        <v>1</v>
      </c>
      <c r="I30" s="271">
        <v>71</v>
      </c>
      <c r="J30" s="230"/>
      <c r="L30" s="231"/>
      <c r="M30" s="231"/>
      <c r="N30" s="231"/>
      <c r="O30" s="242"/>
      <c r="P30" s="242"/>
      <c r="Q30" s="242"/>
      <c r="R30" s="242"/>
      <c r="S30" s="242"/>
      <c r="T30" s="242"/>
    </row>
    <row r="31" spans="1:35" ht="18">
      <c r="A31">
        <v>5</v>
      </c>
      <c r="B31">
        <v>10</v>
      </c>
      <c r="C31" s="205"/>
      <c r="D31" s="224" t="str">
        <f>INDEX($D$2:$D$11,A31)</f>
        <v>ALBATROS</v>
      </c>
      <c r="E31" s="236">
        <v>1</v>
      </c>
      <c r="F31" s="271">
        <v>68</v>
      </c>
      <c r="G31" s="227" t="str">
        <f>INDEX($D$2:$D$11,B31)</f>
        <v>M.M. </v>
      </c>
      <c r="H31" s="238">
        <v>0</v>
      </c>
      <c r="I31" s="271">
        <v>59.5</v>
      </c>
      <c r="J31" s="230"/>
      <c r="L31" s="231"/>
      <c r="M31" s="231"/>
      <c r="N31" s="231"/>
      <c r="O31" s="242"/>
      <c r="P31" s="242"/>
      <c r="Q31" s="242"/>
      <c r="R31" s="242"/>
      <c r="S31" s="242"/>
      <c r="T31" s="242"/>
      <c r="X31" s="232" t="s">
        <v>307</v>
      </c>
      <c r="Y31" s="233">
        <v>38</v>
      </c>
      <c r="Z31" s="233">
        <v>26</v>
      </c>
      <c r="AA31" s="243">
        <f aca="true" t="shared" si="1" ref="AA31:AA40">Y31-Z31</f>
        <v>12</v>
      </c>
      <c r="AC31">
        <f aca="true" t="shared" si="2" ref="AC31:AC40">SUM(AE31:AH31)</f>
        <v>298</v>
      </c>
      <c r="AD31">
        <f aca="true" t="shared" si="3" ref="AD31:AD40">AC31/4</f>
        <v>74.5</v>
      </c>
      <c r="AE31" s="5">
        <v>71.5</v>
      </c>
      <c r="AF31" s="5">
        <v>73.5</v>
      </c>
      <c r="AG31" s="5">
        <v>73.5</v>
      </c>
      <c r="AH31" s="5">
        <v>79.5</v>
      </c>
      <c r="AI31" s="1"/>
    </row>
    <row r="32" spans="3:35" ht="18">
      <c r="C32" s="205"/>
      <c r="D32" s="272"/>
      <c r="E32" s="273"/>
      <c r="F32" s="273"/>
      <c r="G32" s="273"/>
      <c r="H32" s="273"/>
      <c r="I32" s="273"/>
      <c r="J32" s="239"/>
      <c r="L32" s="231"/>
      <c r="M32" s="231"/>
      <c r="N32" s="231"/>
      <c r="O32" s="242"/>
      <c r="P32" s="242"/>
      <c r="Q32" s="242"/>
      <c r="R32" s="242"/>
      <c r="S32" s="242"/>
      <c r="T32" s="242"/>
      <c r="W32" s="244"/>
      <c r="X32" s="232" t="s">
        <v>59</v>
      </c>
      <c r="Y32" s="233">
        <v>27</v>
      </c>
      <c r="Z32" s="233">
        <v>18</v>
      </c>
      <c r="AA32" s="243">
        <f t="shared" si="1"/>
        <v>9</v>
      </c>
      <c r="AC32">
        <f t="shared" si="2"/>
        <v>289.5</v>
      </c>
      <c r="AD32">
        <f t="shared" si="3"/>
        <v>72.375</v>
      </c>
      <c r="AE32" s="5">
        <v>79</v>
      </c>
      <c r="AF32" s="5">
        <v>76</v>
      </c>
      <c r="AG32" s="5">
        <v>74</v>
      </c>
      <c r="AH32" s="5">
        <v>60.5</v>
      </c>
      <c r="AI32" s="1"/>
    </row>
    <row r="33" spans="3:35" ht="18">
      <c r="C33" s="205"/>
      <c r="D33" s="272"/>
      <c r="E33" s="273"/>
      <c r="F33" s="273"/>
      <c r="G33" s="273"/>
      <c r="H33" s="273"/>
      <c r="I33" s="273"/>
      <c r="J33" s="239"/>
      <c r="K33" s="245"/>
      <c r="L33" s="246"/>
      <c r="M33" s="246"/>
      <c r="N33" s="246"/>
      <c r="O33" s="242"/>
      <c r="P33" s="242"/>
      <c r="Q33" s="242"/>
      <c r="R33" s="242"/>
      <c r="S33" s="242"/>
      <c r="T33" s="242"/>
      <c r="U33" s="1"/>
      <c r="V33" s="245"/>
      <c r="X33" s="232" t="s">
        <v>57</v>
      </c>
      <c r="Y33" s="233">
        <v>54</v>
      </c>
      <c r="Z33" s="233">
        <v>45</v>
      </c>
      <c r="AA33" s="243">
        <f t="shared" si="1"/>
        <v>9</v>
      </c>
      <c r="AC33">
        <f t="shared" si="2"/>
        <v>275</v>
      </c>
      <c r="AD33">
        <f t="shared" si="3"/>
        <v>68.75</v>
      </c>
      <c r="AE33" s="5">
        <v>78.5</v>
      </c>
      <c r="AF33" s="5">
        <v>70.5</v>
      </c>
      <c r="AG33" s="5">
        <v>61</v>
      </c>
      <c r="AH33" s="5">
        <v>65</v>
      </c>
      <c r="AI33" s="1"/>
    </row>
    <row r="34" spans="3:35" ht="18">
      <c r="C34" s="223" t="s">
        <v>375</v>
      </c>
      <c r="D34" s="224">
        <v>36569</v>
      </c>
      <c r="E34" s="225"/>
      <c r="F34" s="226"/>
      <c r="G34" s="227"/>
      <c r="H34" s="274"/>
      <c r="I34" s="225"/>
      <c r="J34" s="230"/>
      <c r="K34" s="245"/>
      <c r="L34" s="246"/>
      <c r="M34" s="246"/>
      <c r="N34" s="246"/>
      <c r="O34" s="247"/>
      <c r="P34" s="247"/>
      <c r="Q34" s="247"/>
      <c r="R34" s="247"/>
      <c r="S34" s="247"/>
      <c r="T34" s="247"/>
      <c r="U34" s="1"/>
      <c r="V34" s="245"/>
      <c r="X34" s="232" t="s">
        <v>41</v>
      </c>
      <c r="Y34" s="233">
        <v>41</v>
      </c>
      <c r="Z34" s="233">
        <v>34</v>
      </c>
      <c r="AA34" s="243">
        <f t="shared" si="1"/>
        <v>7</v>
      </c>
      <c r="AC34">
        <f t="shared" si="2"/>
        <v>290.5</v>
      </c>
      <c r="AD34">
        <f t="shared" si="3"/>
        <v>72.625</v>
      </c>
      <c r="AE34" s="5">
        <v>72.5</v>
      </c>
      <c r="AF34" s="5">
        <v>73</v>
      </c>
      <c r="AG34" s="5">
        <v>70</v>
      </c>
      <c r="AH34" s="5">
        <v>75</v>
      </c>
      <c r="AI34" s="1"/>
    </row>
    <row r="35" spans="1:35" ht="18">
      <c r="A35">
        <v>1</v>
      </c>
      <c r="B35">
        <v>8</v>
      </c>
      <c r="C35" s="205"/>
      <c r="D35" s="224" t="str">
        <f>INDEX($D$2:$D$11,A35)</f>
        <v>CUCCIOLO</v>
      </c>
      <c r="E35" s="236">
        <v>1</v>
      </c>
      <c r="F35" s="271">
        <v>66.5</v>
      </c>
      <c r="G35" s="227" t="str">
        <f>INDEX($D$2:$D$11,B35)</f>
        <v>NEW TIM</v>
      </c>
      <c r="H35" s="236">
        <v>5</v>
      </c>
      <c r="I35" s="271">
        <v>82</v>
      </c>
      <c r="J35" s="230"/>
      <c r="K35" s="245"/>
      <c r="L35" s="246"/>
      <c r="M35" s="246"/>
      <c r="N35" s="246"/>
      <c r="O35" s="248"/>
      <c r="P35" s="242"/>
      <c r="Q35" s="242"/>
      <c r="R35" s="242"/>
      <c r="S35" s="242"/>
      <c r="T35" s="242"/>
      <c r="U35" s="1"/>
      <c r="V35" s="245"/>
      <c r="X35" s="232" t="s">
        <v>38</v>
      </c>
      <c r="Y35" s="233">
        <v>35</v>
      </c>
      <c r="Z35" s="233">
        <v>29</v>
      </c>
      <c r="AA35" s="243">
        <f t="shared" si="1"/>
        <v>6</v>
      </c>
      <c r="AC35">
        <f t="shared" si="2"/>
        <v>265.5</v>
      </c>
      <c r="AD35">
        <f t="shared" si="3"/>
        <v>66.375</v>
      </c>
      <c r="AE35" s="5">
        <v>59.5</v>
      </c>
      <c r="AF35" s="5">
        <v>63.5</v>
      </c>
      <c r="AG35" s="5">
        <v>70.5</v>
      </c>
      <c r="AH35" s="5">
        <v>72</v>
      </c>
      <c r="AI35" s="1"/>
    </row>
    <row r="36" spans="1:35" ht="18">
      <c r="A36">
        <v>2</v>
      </c>
      <c r="B36">
        <v>7</v>
      </c>
      <c r="C36" s="205"/>
      <c r="D36" s="224" t="str">
        <f>INDEX($D$2:$D$11,A36)</f>
        <v>AD CAPOCCHIAM</v>
      </c>
      <c r="E36" s="236">
        <v>1</v>
      </c>
      <c r="F36" s="271">
        <v>66.5</v>
      </c>
      <c r="G36" s="227" t="str">
        <f>INDEX($D$2:$D$11,B36)</f>
        <v>LES SASICCES</v>
      </c>
      <c r="H36" s="236">
        <v>0</v>
      </c>
      <c r="I36" s="271">
        <v>61</v>
      </c>
      <c r="J36" s="230"/>
      <c r="K36" s="245"/>
      <c r="L36" s="246"/>
      <c r="M36" s="246"/>
      <c r="N36" s="246"/>
      <c r="O36" s="242"/>
      <c r="P36" s="242"/>
      <c r="Q36" s="242"/>
      <c r="R36" s="242"/>
      <c r="S36" s="242"/>
      <c r="T36" s="242"/>
      <c r="U36" s="1"/>
      <c r="V36" s="245"/>
      <c r="X36" s="232" t="s">
        <v>40</v>
      </c>
      <c r="Y36" s="233">
        <v>41</v>
      </c>
      <c r="Z36" s="233">
        <v>37</v>
      </c>
      <c r="AA36" s="243">
        <f t="shared" si="1"/>
        <v>4</v>
      </c>
      <c r="AC36">
        <f t="shared" si="2"/>
        <v>278</v>
      </c>
      <c r="AD36">
        <f t="shared" si="3"/>
        <v>69.5</v>
      </c>
      <c r="AE36" s="5">
        <v>74.5</v>
      </c>
      <c r="AF36" s="5">
        <v>75.5</v>
      </c>
      <c r="AG36" s="5">
        <v>68</v>
      </c>
      <c r="AH36" s="5">
        <v>60</v>
      </c>
      <c r="AI36" s="1"/>
    </row>
    <row r="37" spans="1:35" ht="18">
      <c r="A37">
        <v>3</v>
      </c>
      <c r="B37">
        <v>6</v>
      </c>
      <c r="C37" s="205"/>
      <c r="D37" s="224" t="str">
        <f>INDEX($D$2:$D$11,A37)</f>
        <v>TORMENTINO</v>
      </c>
      <c r="E37" s="236">
        <v>3</v>
      </c>
      <c r="F37" s="271">
        <v>77</v>
      </c>
      <c r="G37" s="227" t="str">
        <f>INDEX($D$2:$D$11,B37)</f>
        <v>REAL VITELLOZZO</v>
      </c>
      <c r="H37" s="236">
        <v>2</v>
      </c>
      <c r="I37" s="271">
        <v>73.5</v>
      </c>
      <c r="J37" s="230"/>
      <c r="K37" s="245"/>
      <c r="L37" s="246"/>
      <c r="M37" s="246"/>
      <c r="N37" s="246"/>
      <c r="O37" s="242"/>
      <c r="P37" s="242"/>
      <c r="Q37" s="242"/>
      <c r="R37" s="242"/>
      <c r="S37" s="242"/>
      <c r="T37" s="242"/>
      <c r="U37" s="1"/>
      <c r="V37" s="245"/>
      <c r="X37" s="232" t="s">
        <v>4</v>
      </c>
      <c r="Y37" s="233">
        <v>33</v>
      </c>
      <c r="Z37" s="233">
        <v>29</v>
      </c>
      <c r="AA37" s="243">
        <f t="shared" si="1"/>
        <v>4</v>
      </c>
      <c r="AC37">
        <f t="shared" si="2"/>
        <v>261</v>
      </c>
      <c r="AD37">
        <f t="shared" si="3"/>
        <v>65.25</v>
      </c>
      <c r="AE37" s="5">
        <v>66</v>
      </c>
      <c r="AF37" s="5">
        <v>63</v>
      </c>
      <c r="AG37" s="5">
        <v>69</v>
      </c>
      <c r="AH37" s="5">
        <v>63</v>
      </c>
      <c r="AI37" s="1"/>
    </row>
    <row r="38" spans="1:35" ht="18">
      <c r="A38">
        <v>4</v>
      </c>
      <c r="B38">
        <v>5</v>
      </c>
      <c r="C38" s="205"/>
      <c r="D38" s="224" t="str">
        <f>INDEX($D$2:$D$11,A38)</f>
        <v>LAUDANO VI PUNIRA'</v>
      </c>
      <c r="E38" s="236">
        <v>0</v>
      </c>
      <c r="F38" s="271">
        <v>61.5</v>
      </c>
      <c r="G38" s="227" t="str">
        <f>INDEX($D$2:$D$11,B38)</f>
        <v>ALBATROS</v>
      </c>
      <c r="H38" s="236">
        <v>1</v>
      </c>
      <c r="I38" s="271">
        <v>66</v>
      </c>
      <c r="J38" s="230"/>
      <c r="K38" s="245"/>
      <c r="L38" s="246"/>
      <c r="M38" s="246"/>
      <c r="N38" s="246"/>
      <c r="O38" s="242"/>
      <c r="P38" s="242"/>
      <c r="Q38" s="242"/>
      <c r="R38" s="242"/>
      <c r="S38" s="242"/>
      <c r="T38" s="242"/>
      <c r="U38" s="1"/>
      <c r="V38" s="245"/>
      <c r="X38" s="232" t="s">
        <v>39</v>
      </c>
      <c r="Y38" s="233">
        <v>37</v>
      </c>
      <c r="Z38" s="233">
        <v>33</v>
      </c>
      <c r="AA38" s="243">
        <f t="shared" si="1"/>
        <v>4</v>
      </c>
      <c r="AC38">
        <f t="shared" si="2"/>
        <v>257.5</v>
      </c>
      <c r="AD38">
        <f t="shared" si="3"/>
        <v>64.375</v>
      </c>
      <c r="AE38" s="5">
        <v>67</v>
      </c>
      <c r="AF38" s="5">
        <v>64.5</v>
      </c>
      <c r="AG38" s="5">
        <v>63</v>
      </c>
      <c r="AH38" s="5">
        <v>63</v>
      </c>
      <c r="AI38" s="1"/>
    </row>
    <row r="39" spans="1:35" ht="18">
      <c r="A39">
        <v>9</v>
      </c>
      <c r="B39">
        <v>10</v>
      </c>
      <c r="C39" s="205"/>
      <c r="D39" s="224" t="str">
        <f>INDEX($D$2:$D$11,A39)</f>
        <v>ERCHIA</v>
      </c>
      <c r="E39" s="236">
        <v>0</v>
      </c>
      <c r="F39" s="271">
        <v>65.5</v>
      </c>
      <c r="G39" s="227" t="str">
        <f>INDEX($D$2:$D$11,B39)</f>
        <v>M.M. </v>
      </c>
      <c r="H39" s="236">
        <v>0</v>
      </c>
      <c r="I39" s="271">
        <v>63.5</v>
      </c>
      <c r="J39" s="230"/>
      <c r="K39" s="245"/>
      <c r="L39" s="246"/>
      <c r="M39" s="246"/>
      <c r="N39" s="246"/>
      <c r="O39" s="242"/>
      <c r="P39" s="242"/>
      <c r="Q39" s="242"/>
      <c r="R39" s="242"/>
      <c r="S39" s="242"/>
      <c r="T39" s="242"/>
      <c r="U39" s="1"/>
      <c r="V39" s="245"/>
      <c r="X39" s="232" t="s">
        <v>35</v>
      </c>
      <c r="Y39" s="233">
        <v>30</v>
      </c>
      <c r="Z39" s="233">
        <v>29</v>
      </c>
      <c r="AA39" s="243">
        <f t="shared" si="1"/>
        <v>1</v>
      </c>
      <c r="AC39">
        <f t="shared" si="2"/>
        <v>254.5</v>
      </c>
      <c r="AD39">
        <f t="shared" si="3"/>
        <v>63.625</v>
      </c>
      <c r="AE39" s="5">
        <v>67.5</v>
      </c>
      <c r="AF39" s="5">
        <v>67</v>
      </c>
      <c r="AG39" s="5">
        <v>56</v>
      </c>
      <c r="AH39" s="5">
        <v>64</v>
      </c>
      <c r="AI39" s="1"/>
    </row>
    <row r="40" spans="3:35" ht="18.75" thickBot="1">
      <c r="C40" s="205"/>
      <c r="D40" s="272"/>
      <c r="E40" s="273"/>
      <c r="F40" s="273"/>
      <c r="G40" s="273"/>
      <c r="H40" s="273"/>
      <c r="I40" s="273"/>
      <c r="J40" s="239"/>
      <c r="K40" s="245"/>
      <c r="L40" s="246"/>
      <c r="M40" s="246"/>
      <c r="N40" s="246"/>
      <c r="O40" s="242"/>
      <c r="P40" s="242"/>
      <c r="Q40" s="242"/>
      <c r="R40" s="242"/>
      <c r="S40" s="242"/>
      <c r="T40" s="242"/>
      <c r="U40" s="1"/>
      <c r="V40" s="245"/>
      <c r="X40" s="240" t="s">
        <v>14</v>
      </c>
      <c r="Y40" s="241">
        <v>25</v>
      </c>
      <c r="Z40" s="233">
        <v>24</v>
      </c>
      <c r="AA40" s="243">
        <f t="shared" si="1"/>
        <v>1</v>
      </c>
      <c r="AC40">
        <f t="shared" si="2"/>
        <v>246</v>
      </c>
      <c r="AD40">
        <f t="shared" si="3"/>
        <v>61.5</v>
      </c>
      <c r="AE40" s="5">
        <v>60</v>
      </c>
      <c r="AF40" s="5">
        <v>60.5</v>
      </c>
      <c r="AG40" s="5">
        <v>56.5</v>
      </c>
      <c r="AH40" s="5">
        <v>69</v>
      </c>
      <c r="AI40" s="1"/>
    </row>
    <row r="41" spans="3:25" ht="18.75" thickTop="1">
      <c r="C41" s="205"/>
      <c r="D41" s="272"/>
      <c r="E41" s="273"/>
      <c r="F41" s="273"/>
      <c r="G41" s="273"/>
      <c r="H41" s="273"/>
      <c r="I41" s="273"/>
      <c r="J41" s="239"/>
      <c r="K41" s="245"/>
      <c r="L41" s="246"/>
      <c r="M41" s="246"/>
      <c r="N41" s="246"/>
      <c r="O41" s="242"/>
      <c r="P41" s="242"/>
      <c r="Q41" s="242"/>
      <c r="R41" s="242"/>
      <c r="S41" s="242"/>
      <c r="T41" s="242"/>
      <c r="U41" s="1"/>
      <c r="V41" s="245"/>
      <c r="X41" s="268"/>
      <c r="Y41" s="269"/>
    </row>
    <row r="42" spans="3:30" ht="14.25">
      <c r="C42" s="223" t="s">
        <v>376</v>
      </c>
      <c r="D42" s="224">
        <v>36576</v>
      </c>
      <c r="E42" s="225"/>
      <c r="F42" s="226"/>
      <c r="G42" s="227"/>
      <c r="H42" s="274"/>
      <c r="I42" s="225"/>
      <c r="J42" s="230"/>
      <c r="K42" s="245"/>
      <c r="L42" s="246"/>
      <c r="M42" s="246"/>
      <c r="N42" s="246"/>
      <c r="O42" s="247"/>
      <c r="P42" s="247"/>
      <c r="Q42" s="247"/>
      <c r="R42" s="247"/>
      <c r="S42" s="247"/>
      <c r="T42" s="247"/>
      <c r="U42" s="1"/>
      <c r="V42" s="245"/>
      <c r="AD42" s="40"/>
    </row>
    <row r="43" spans="1:30" ht="15.75">
      <c r="A43">
        <v>1</v>
      </c>
      <c r="B43">
        <v>7</v>
      </c>
      <c r="C43" s="205"/>
      <c r="D43" s="224" t="str">
        <f>INDEX($D$2:$D$11,A43)</f>
        <v>CUCCIOLO</v>
      </c>
      <c r="E43" s="236">
        <v>4</v>
      </c>
      <c r="F43" s="271">
        <v>80</v>
      </c>
      <c r="G43" s="227" t="str">
        <f>INDEX($D$2:$D$11,B43)</f>
        <v>LES SASICCES</v>
      </c>
      <c r="H43" s="236">
        <v>1</v>
      </c>
      <c r="I43" s="271">
        <v>67</v>
      </c>
      <c r="J43" s="230"/>
      <c r="K43" s="245"/>
      <c r="L43" s="246"/>
      <c r="M43" s="246"/>
      <c r="N43" s="246"/>
      <c r="O43" s="248"/>
      <c r="P43" s="242"/>
      <c r="Q43" s="242"/>
      <c r="R43" s="242"/>
      <c r="S43" s="242"/>
      <c r="T43" s="242"/>
      <c r="U43" s="1"/>
      <c r="V43" s="245"/>
      <c r="AD43" s="40"/>
    </row>
    <row r="44" spans="1:30" ht="18">
      <c r="A44">
        <v>2</v>
      </c>
      <c r="B44">
        <v>6</v>
      </c>
      <c r="C44" s="205"/>
      <c r="D44" s="224" t="str">
        <f>INDEX($D$2:$D$11,A44)</f>
        <v>AD CAPOCCHIAM</v>
      </c>
      <c r="E44" s="236">
        <v>3</v>
      </c>
      <c r="F44" s="271">
        <v>78.5</v>
      </c>
      <c r="G44" s="227" t="str">
        <f>INDEX($D$2:$D$11,B44)</f>
        <v>REAL VITELLOZZO</v>
      </c>
      <c r="H44" s="236">
        <v>1</v>
      </c>
      <c r="I44" s="271">
        <v>70.5</v>
      </c>
      <c r="J44" s="230"/>
      <c r="K44" s="245"/>
      <c r="L44" s="246"/>
      <c r="M44" s="246"/>
      <c r="N44" s="246"/>
      <c r="O44" s="242"/>
      <c r="P44" s="242"/>
      <c r="Q44" s="242"/>
      <c r="R44" s="242"/>
      <c r="S44" s="242"/>
      <c r="T44" s="242"/>
      <c r="U44" s="1"/>
      <c r="V44" s="245"/>
      <c r="X44" s="232"/>
      <c r="Y44" s="233"/>
      <c r="Z44" s="233"/>
      <c r="AA44" s="243">
        <f aca="true" t="shared" si="4" ref="AA44:AA53">Y44-Z44</f>
        <v>0</v>
      </c>
      <c r="AD44" s="40"/>
    </row>
    <row r="45" spans="1:30" ht="18">
      <c r="A45">
        <v>3</v>
      </c>
      <c r="B45">
        <v>5</v>
      </c>
      <c r="C45" s="205"/>
      <c r="D45" s="224" t="str">
        <f>INDEX($D$2:$D$11,A45)</f>
        <v>TORMENTINO</v>
      </c>
      <c r="E45" s="236">
        <v>2</v>
      </c>
      <c r="F45" s="271">
        <v>72</v>
      </c>
      <c r="G45" s="227" t="str">
        <f>INDEX($D$2:$D$11,B45)</f>
        <v>ALBATROS</v>
      </c>
      <c r="H45" s="236">
        <v>2</v>
      </c>
      <c r="I45" s="271">
        <v>72.5</v>
      </c>
      <c r="J45" s="230"/>
      <c r="K45" s="245"/>
      <c r="L45" s="246"/>
      <c r="M45" s="246"/>
      <c r="N45" s="246"/>
      <c r="O45" s="242"/>
      <c r="P45" s="242"/>
      <c r="Q45" s="242"/>
      <c r="R45" s="242"/>
      <c r="S45" s="242"/>
      <c r="T45" s="242"/>
      <c r="U45" s="1"/>
      <c r="V45" s="245"/>
      <c r="X45" s="232"/>
      <c r="Y45" s="233"/>
      <c r="Z45" s="233"/>
      <c r="AA45" s="243">
        <f t="shared" si="4"/>
        <v>0</v>
      </c>
      <c r="AD45" s="40"/>
    </row>
    <row r="46" spans="1:30" ht="18">
      <c r="A46">
        <v>4</v>
      </c>
      <c r="B46">
        <v>10</v>
      </c>
      <c r="C46" s="205"/>
      <c r="D46" s="224" t="str">
        <f>INDEX($D$2:$D$11,A46)</f>
        <v>LAUDANO VI PUNIRA'</v>
      </c>
      <c r="E46" s="236">
        <v>3</v>
      </c>
      <c r="F46" s="271">
        <v>75.5</v>
      </c>
      <c r="G46" s="227" t="str">
        <f>INDEX($D$2:$D$11,B46)</f>
        <v>M.M. </v>
      </c>
      <c r="H46" s="236">
        <v>0</v>
      </c>
      <c r="I46" s="271">
        <v>61</v>
      </c>
      <c r="J46" s="230"/>
      <c r="K46" s="245"/>
      <c r="L46" s="246"/>
      <c r="M46" s="246"/>
      <c r="N46" s="246"/>
      <c r="O46" s="242"/>
      <c r="P46" s="242"/>
      <c r="Q46" s="242"/>
      <c r="R46" s="242"/>
      <c r="S46" s="242"/>
      <c r="T46" s="242"/>
      <c r="U46" s="1"/>
      <c r="V46" s="245"/>
      <c r="X46" s="232"/>
      <c r="Y46" s="233"/>
      <c r="Z46" s="233"/>
      <c r="AA46" s="243">
        <f t="shared" si="4"/>
        <v>0</v>
      </c>
      <c r="AD46" s="40"/>
    </row>
    <row r="47" spans="1:30" ht="18">
      <c r="A47">
        <v>8</v>
      </c>
      <c r="B47">
        <v>9</v>
      </c>
      <c r="C47" s="205"/>
      <c r="D47" s="224" t="str">
        <f>INDEX($D$2:$D$11,A47)</f>
        <v>NEW TIM</v>
      </c>
      <c r="E47" s="236">
        <v>4</v>
      </c>
      <c r="F47" s="271">
        <v>85</v>
      </c>
      <c r="G47" s="227" t="str">
        <f>INDEX($D$2:$D$11,B47)</f>
        <v>ERCHIA</v>
      </c>
      <c r="H47" s="236">
        <v>2</v>
      </c>
      <c r="I47" s="271">
        <v>75.5</v>
      </c>
      <c r="J47" s="230"/>
      <c r="K47" s="245"/>
      <c r="L47" s="246"/>
      <c r="M47" s="246"/>
      <c r="N47" s="246"/>
      <c r="O47" s="242"/>
      <c r="P47" s="242"/>
      <c r="Q47" s="242"/>
      <c r="R47" s="242"/>
      <c r="S47" s="242"/>
      <c r="T47" s="242"/>
      <c r="U47" s="1"/>
      <c r="V47" s="245"/>
      <c r="X47" s="232"/>
      <c r="Y47" s="233"/>
      <c r="Z47" s="233"/>
      <c r="AA47" s="243">
        <f t="shared" si="4"/>
        <v>0</v>
      </c>
      <c r="AD47" s="40"/>
    </row>
    <row r="48" spans="3:30" ht="18">
      <c r="C48" s="205"/>
      <c r="D48" s="272"/>
      <c r="E48" s="273"/>
      <c r="F48" s="273"/>
      <c r="G48" s="273"/>
      <c r="H48" s="273"/>
      <c r="I48" s="273"/>
      <c r="J48" s="239"/>
      <c r="K48" s="245"/>
      <c r="L48" s="246"/>
      <c r="M48" s="246"/>
      <c r="N48" s="246"/>
      <c r="O48" s="242"/>
      <c r="P48" s="242"/>
      <c r="Q48" s="242"/>
      <c r="R48" s="242"/>
      <c r="S48" s="242"/>
      <c r="T48" s="242"/>
      <c r="U48" s="1"/>
      <c r="V48" s="245"/>
      <c r="X48" s="232"/>
      <c r="Y48" s="233"/>
      <c r="Z48" s="233"/>
      <c r="AA48" s="243">
        <f t="shared" si="4"/>
        <v>0</v>
      </c>
      <c r="AD48" s="40"/>
    </row>
    <row r="49" spans="3:30" ht="18">
      <c r="C49" s="205"/>
      <c r="D49" s="272"/>
      <c r="E49" s="273"/>
      <c r="F49" s="273"/>
      <c r="G49" s="273"/>
      <c r="H49" s="273"/>
      <c r="I49" s="273"/>
      <c r="J49" s="239"/>
      <c r="K49" s="245"/>
      <c r="L49" s="246"/>
      <c r="M49" s="246"/>
      <c r="N49" s="246"/>
      <c r="O49" s="242"/>
      <c r="P49" s="242"/>
      <c r="Q49" s="242"/>
      <c r="R49" s="242"/>
      <c r="S49" s="242"/>
      <c r="T49" s="242"/>
      <c r="U49" s="1"/>
      <c r="V49" s="245"/>
      <c r="X49" s="232"/>
      <c r="Y49" s="233"/>
      <c r="Z49" s="233"/>
      <c r="AA49" s="243">
        <f t="shared" si="4"/>
        <v>0</v>
      </c>
      <c r="AD49" s="40"/>
    </row>
    <row r="50" spans="3:30" ht="18">
      <c r="C50" s="223" t="s">
        <v>377</v>
      </c>
      <c r="D50" s="224">
        <v>36583</v>
      </c>
      <c r="E50" s="225"/>
      <c r="F50" s="226"/>
      <c r="G50" s="227"/>
      <c r="H50" s="274"/>
      <c r="I50" s="225"/>
      <c r="J50" s="230"/>
      <c r="K50" s="245"/>
      <c r="L50" s="246"/>
      <c r="M50" s="246"/>
      <c r="N50" s="246"/>
      <c r="O50" s="247"/>
      <c r="P50" s="247"/>
      <c r="Q50" s="247"/>
      <c r="R50" s="247"/>
      <c r="S50" s="247"/>
      <c r="T50" s="247"/>
      <c r="U50" s="1"/>
      <c r="V50" s="245"/>
      <c r="X50" s="232"/>
      <c r="Y50" s="233"/>
      <c r="Z50" s="233"/>
      <c r="AA50" s="243">
        <f t="shared" si="4"/>
        <v>0</v>
      </c>
      <c r="AD50" s="40"/>
    </row>
    <row r="51" spans="1:30" ht="18.75" thickBot="1">
      <c r="A51">
        <v>1</v>
      </c>
      <c r="B51">
        <v>6</v>
      </c>
      <c r="C51" s="205"/>
      <c r="D51" s="224" t="str">
        <f>INDEX($D$2:$D$11,A51)</f>
        <v>CUCCIOLO</v>
      </c>
      <c r="E51" s="236">
        <v>3</v>
      </c>
      <c r="F51" s="271">
        <v>74</v>
      </c>
      <c r="G51" s="227" t="str">
        <f>INDEX($D$2:$D$11,B51)</f>
        <v>REAL VITELLOZZO</v>
      </c>
      <c r="H51" s="236">
        <v>0</v>
      </c>
      <c r="I51" s="271">
        <v>60</v>
      </c>
      <c r="J51" s="230"/>
      <c r="K51" s="245"/>
      <c r="L51" s="246"/>
      <c r="M51" s="246"/>
      <c r="N51" s="246"/>
      <c r="O51" s="248"/>
      <c r="P51" s="242"/>
      <c r="Q51" s="242"/>
      <c r="R51" s="242"/>
      <c r="S51" s="242"/>
      <c r="T51" s="242"/>
      <c r="U51" s="1"/>
      <c r="V51" s="245"/>
      <c r="X51" s="232"/>
      <c r="Y51" s="233"/>
      <c r="Z51" s="233"/>
      <c r="AA51" s="243">
        <f t="shared" si="4"/>
        <v>0</v>
      </c>
      <c r="AD51" s="40"/>
    </row>
    <row r="52" spans="1:27" ht="18">
      <c r="A52">
        <v>2</v>
      </c>
      <c r="B52">
        <v>5</v>
      </c>
      <c r="C52" s="205"/>
      <c r="D52" s="224" t="str">
        <f>INDEX($D$2:$D$11,A52)</f>
        <v>AD CAPOCCHIAM</v>
      </c>
      <c r="E52" s="236">
        <v>1</v>
      </c>
      <c r="F52" s="271">
        <v>71.5</v>
      </c>
      <c r="G52" s="227" t="str">
        <f>INDEX($D$2:$D$11,B52)</f>
        <v>ALBATROS</v>
      </c>
      <c r="H52" s="236">
        <v>2</v>
      </c>
      <c r="I52" s="271">
        <v>77.5</v>
      </c>
      <c r="J52" s="230"/>
      <c r="K52" s="245"/>
      <c r="L52" s="246"/>
      <c r="M52" s="249" t="s">
        <v>75</v>
      </c>
      <c r="N52" s="250" t="s">
        <v>370</v>
      </c>
      <c r="O52" s="250" t="s">
        <v>371</v>
      </c>
      <c r="P52" s="251" t="s">
        <v>372</v>
      </c>
      <c r="Q52" s="242"/>
      <c r="R52" s="242"/>
      <c r="S52" s="242"/>
      <c r="T52" s="242"/>
      <c r="U52" s="1"/>
      <c r="V52" s="245"/>
      <c r="X52" s="232"/>
      <c r="Y52" s="233"/>
      <c r="Z52" s="233"/>
      <c r="AA52" s="243">
        <f t="shared" si="4"/>
        <v>0</v>
      </c>
    </row>
    <row r="53" spans="1:27" ht="18.75" thickBot="1">
      <c r="A53">
        <v>3</v>
      </c>
      <c r="B53">
        <v>4</v>
      </c>
      <c r="C53" s="205"/>
      <c r="D53" s="224" t="str">
        <f>INDEX($D$2:$D$11,A53)</f>
        <v>TORMENTINO</v>
      </c>
      <c r="E53" s="236">
        <v>0</v>
      </c>
      <c r="F53" s="271">
        <v>67</v>
      </c>
      <c r="G53" s="227" t="str">
        <f>INDEX($D$2:$D$11,B53)</f>
        <v>LAUDANO VI PUNIRA'</v>
      </c>
      <c r="H53" s="236">
        <v>0</v>
      </c>
      <c r="I53" s="271">
        <v>65</v>
      </c>
      <c r="J53" s="230"/>
      <c r="K53" s="245"/>
      <c r="L53" s="246"/>
      <c r="M53" s="100" t="str">
        <f aca="true" t="shared" si="5" ref="M53:M62">X18</f>
        <v>CUCCIOLO</v>
      </c>
      <c r="N53" s="252">
        <f aca="true" t="shared" si="6" ref="N53:N62">Y18</f>
        <v>54</v>
      </c>
      <c r="O53" s="100">
        <f aca="true" t="shared" si="7" ref="O53:O62">Z18</f>
        <v>1941</v>
      </c>
      <c r="P53" s="252">
        <f aca="true" t="shared" si="8" ref="P53:P62">AA18</f>
        <v>71.88888888888889</v>
      </c>
      <c r="Q53" s="242"/>
      <c r="R53" s="242"/>
      <c r="S53" s="242"/>
      <c r="T53" s="242"/>
      <c r="U53" s="1"/>
      <c r="V53" s="245"/>
      <c r="X53" s="240"/>
      <c r="Y53" s="241"/>
      <c r="Z53" s="233"/>
      <c r="AA53" s="243">
        <f t="shared" si="4"/>
        <v>0</v>
      </c>
    </row>
    <row r="54" spans="1:22" ht="18.75" thickTop="1">
      <c r="A54">
        <v>7</v>
      </c>
      <c r="B54">
        <v>9</v>
      </c>
      <c r="C54" s="205"/>
      <c r="D54" s="224" t="str">
        <f>INDEX($D$2:$D$11,A54)</f>
        <v>LES SASICCES</v>
      </c>
      <c r="E54" s="236">
        <v>1</v>
      </c>
      <c r="F54" s="271">
        <v>69.5</v>
      </c>
      <c r="G54" s="227" t="str">
        <f>INDEX($D$2:$D$11,B54)</f>
        <v>ERCHIA</v>
      </c>
      <c r="H54" s="236">
        <v>1</v>
      </c>
      <c r="I54" s="271">
        <v>67</v>
      </c>
      <c r="J54" s="230"/>
      <c r="K54" s="245"/>
      <c r="L54" s="246"/>
      <c r="M54" s="100" t="str">
        <f t="shared" si="5"/>
        <v>TORMENTINO</v>
      </c>
      <c r="N54" s="252">
        <f t="shared" si="6"/>
        <v>41</v>
      </c>
      <c r="O54" s="100">
        <f t="shared" si="7"/>
        <v>1946.5</v>
      </c>
      <c r="P54" s="252">
        <f t="shared" si="8"/>
        <v>72.0925925925926</v>
      </c>
      <c r="Q54" s="242"/>
      <c r="R54" s="242"/>
      <c r="S54" s="242"/>
      <c r="T54" s="242"/>
      <c r="U54" s="1"/>
      <c r="V54" s="245"/>
    </row>
    <row r="55" spans="1:22" ht="18">
      <c r="A55">
        <v>8</v>
      </c>
      <c r="B55">
        <v>10</v>
      </c>
      <c r="C55" s="205"/>
      <c r="D55" s="224" t="str">
        <f>INDEX($D$2:$D$11,A55)</f>
        <v>NEW TIM</v>
      </c>
      <c r="E55" s="236">
        <v>0</v>
      </c>
      <c r="F55" s="271">
        <v>65</v>
      </c>
      <c r="G55" s="227" t="str">
        <f>INDEX($D$2:$D$11,B55)</f>
        <v>M.M. </v>
      </c>
      <c r="H55" s="236">
        <v>2</v>
      </c>
      <c r="I55" s="271">
        <v>74.5</v>
      </c>
      <c r="J55" s="230"/>
      <c r="K55" s="245"/>
      <c r="L55" s="246"/>
      <c r="M55" s="100" t="str">
        <f t="shared" si="5"/>
        <v>AD CAPOCCHIAM</v>
      </c>
      <c r="N55" s="252">
        <f t="shared" si="6"/>
        <v>41</v>
      </c>
      <c r="O55" s="100">
        <f t="shared" si="7"/>
        <v>1914.5</v>
      </c>
      <c r="P55" s="252">
        <f t="shared" si="8"/>
        <v>70.9074074074074</v>
      </c>
      <c r="Q55" s="242"/>
      <c r="R55" s="242"/>
      <c r="S55" s="242"/>
      <c r="T55" s="242"/>
      <c r="U55" s="1"/>
      <c r="V55" s="245"/>
    </row>
    <row r="56" spans="3:39" ht="18">
      <c r="C56" s="205"/>
      <c r="D56" s="272"/>
      <c r="E56" s="273"/>
      <c r="F56" s="273"/>
      <c r="G56" s="273"/>
      <c r="H56" s="273"/>
      <c r="I56" s="273"/>
      <c r="J56" s="239"/>
      <c r="K56" s="245"/>
      <c r="L56" s="246"/>
      <c r="M56" s="100" t="str">
        <f t="shared" si="5"/>
        <v>REAL VITELLOZZO</v>
      </c>
      <c r="N56" s="252">
        <f t="shared" si="6"/>
        <v>38</v>
      </c>
      <c r="O56" s="100">
        <f t="shared" si="7"/>
        <v>1900</v>
      </c>
      <c r="P56" s="252">
        <f t="shared" si="8"/>
        <v>70.37037037037037</v>
      </c>
      <c r="Q56" s="242"/>
      <c r="R56" s="242"/>
      <c r="S56" s="242"/>
      <c r="T56" s="242"/>
      <c r="U56" s="1"/>
      <c r="V56" s="245"/>
      <c r="X56" s="232" t="s">
        <v>57</v>
      </c>
      <c r="Y56" s="233">
        <v>54</v>
      </c>
      <c r="Z56" s="233">
        <v>36</v>
      </c>
      <c r="AA56" s="243">
        <f aca="true" t="shared" si="9" ref="AA56:AA65">Y56-Z56</f>
        <v>18</v>
      </c>
      <c r="AC56">
        <f aca="true" t="shared" si="10" ref="AC56:AC65">SUM(AE56:AM56)</f>
        <v>646</v>
      </c>
      <c r="AD56">
        <f>AC56/9</f>
        <v>71.77777777777777</v>
      </c>
      <c r="AE56" s="5">
        <v>72</v>
      </c>
      <c r="AF56" s="5">
        <v>78.5</v>
      </c>
      <c r="AG56" s="5">
        <v>66.5</v>
      </c>
      <c r="AH56" s="5">
        <v>80</v>
      </c>
      <c r="AI56" s="5">
        <v>74</v>
      </c>
      <c r="AJ56" s="5">
        <v>78.5</v>
      </c>
      <c r="AK56" s="5">
        <v>70.5</v>
      </c>
      <c r="AL56" s="5">
        <v>61</v>
      </c>
      <c r="AM56" s="5">
        <v>65</v>
      </c>
    </row>
    <row r="57" spans="3:39" ht="18">
      <c r="C57" s="205"/>
      <c r="D57" s="272"/>
      <c r="E57" s="273"/>
      <c r="F57" s="273"/>
      <c r="G57" s="273"/>
      <c r="H57" s="273"/>
      <c r="I57" s="273"/>
      <c r="J57" s="239"/>
      <c r="K57" s="245"/>
      <c r="L57" s="246"/>
      <c r="M57" s="100" t="str">
        <f t="shared" si="5"/>
        <v>ALBATROS</v>
      </c>
      <c r="N57" s="252">
        <f t="shared" si="6"/>
        <v>37</v>
      </c>
      <c r="O57" s="100">
        <f t="shared" si="7"/>
        <v>1869</v>
      </c>
      <c r="P57" s="252">
        <f t="shared" si="8"/>
        <v>69.22222222222223</v>
      </c>
      <c r="Q57" s="242"/>
      <c r="R57" s="242"/>
      <c r="S57" s="242"/>
      <c r="T57" s="242"/>
      <c r="U57" s="1"/>
      <c r="V57" s="245"/>
      <c r="X57" s="232" t="s">
        <v>307</v>
      </c>
      <c r="Y57" s="233">
        <v>38</v>
      </c>
      <c r="Z57" s="233">
        <v>22</v>
      </c>
      <c r="AA57" s="243">
        <f t="shared" si="9"/>
        <v>16</v>
      </c>
      <c r="AC57">
        <f t="shared" si="10"/>
        <v>645</v>
      </c>
      <c r="AD57">
        <f aca="true" t="shared" si="11" ref="AD57:AD65">AC57/9</f>
        <v>71.66666666666667</v>
      </c>
      <c r="AE57" s="5">
        <v>72</v>
      </c>
      <c r="AF57" s="5">
        <v>71</v>
      </c>
      <c r="AG57" s="5">
        <v>73.5</v>
      </c>
      <c r="AH57" s="5">
        <v>70.5</v>
      </c>
      <c r="AI57" s="5">
        <v>60</v>
      </c>
      <c r="AJ57" s="5">
        <v>71.5</v>
      </c>
      <c r="AK57" s="5">
        <v>73.5</v>
      </c>
      <c r="AL57" s="5">
        <v>73.5</v>
      </c>
      <c r="AM57" s="5">
        <v>79.5</v>
      </c>
    </row>
    <row r="58" spans="3:39" ht="18">
      <c r="C58" s="223" t="s">
        <v>378</v>
      </c>
      <c r="D58" s="224">
        <v>36590</v>
      </c>
      <c r="E58" s="225"/>
      <c r="F58" s="226"/>
      <c r="G58" s="227"/>
      <c r="H58" s="274"/>
      <c r="I58" s="225"/>
      <c r="J58" s="230"/>
      <c r="K58" s="245"/>
      <c r="L58" s="246"/>
      <c r="M58" s="100" t="str">
        <f t="shared" si="5"/>
        <v>NEW TIM</v>
      </c>
      <c r="N58" s="252">
        <f t="shared" si="6"/>
        <v>35</v>
      </c>
      <c r="O58" s="100">
        <f t="shared" si="7"/>
        <v>1943.5</v>
      </c>
      <c r="P58" s="252">
        <f t="shared" si="8"/>
        <v>71.98148148148148</v>
      </c>
      <c r="Q58" s="247"/>
      <c r="R58" s="247"/>
      <c r="S58" s="247"/>
      <c r="T58" s="247"/>
      <c r="U58" s="1"/>
      <c r="V58" s="245"/>
      <c r="X58" s="232" t="s">
        <v>38</v>
      </c>
      <c r="Y58" s="233">
        <v>35</v>
      </c>
      <c r="Z58" s="233">
        <v>21</v>
      </c>
      <c r="AA58" s="243">
        <f t="shared" si="9"/>
        <v>14</v>
      </c>
      <c r="AC58">
        <f t="shared" si="10"/>
        <v>645</v>
      </c>
      <c r="AD58">
        <f t="shared" si="11"/>
        <v>71.66666666666667</v>
      </c>
      <c r="AE58" s="5">
        <v>67.5</v>
      </c>
      <c r="AF58" s="5">
        <v>80</v>
      </c>
      <c r="AG58" s="5">
        <v>82</v>
      </c>
      <c r="AH58" s="5">
        <v>85</v>
      </c>
      <c r="AI58" s="5">
        <v>65</v>
      </c>
      <c r="AJ58" s="5">
        <v>59.5</v>
      </c>
      <c r="AK58" s="5">
        <v>63.5</v>
      </c>
      <c r="AL58" s="5">
        <v>70.5</v>
      </c>
      <c r="AM58" s="5">
        <v>72</v>
      </c>
    </row>
    <row r="59" spans="1:39" ht="18">
      <c r="A59">
        <v>1</v>
      </c>
      <c r="B59">
        <v>5</v>
      </c>
      <c r="C59" s="205"/>
      <c r="D59" s="224" t="str">
        <f>INDEX($D$2:$D$11,A59)</f>
        <v>CUCCIOLO</v>
      </c>
      <c r="E59" s="236">
        <v>4</v>
      </c>
      <c r="F59" s="271">
        <v>78.5</v>
      </c>
      <c r="G59" s="227" t="str">
        <f>INDEX($D$2:$D$11,B59)</f>
        <v>ALBATROS</v>
      </c>
      <c r="H59" s="236">
        <v>1</v>
      </c>
      <c r="I59" s="271">
        <v>67</v>
      </c>
      <c r="J59" s="230"/>
      <c r="K59" s="245"/>
      <c r="L59" s="246"/>
      <c r="M59" s="100" t="str">
        <f t="shared" si="5"/>
        <v>LES SASICCES</v>
      </c>
      <c r="N59" s="252">
        <f t="shared" si="6"/>
        <v>33</v>
      </c>
      <c r="O59" s="100">
        <f t="shared" si="7"/>
        <v>1838.5</v>
      </c>
      <c r="P59" s="252">
        <f t="shared" si="8"/>
        <v>68.0925925925926</v>
      </c>
      <c r="Q59" s="242"/>
      <c r="R59" s="242"/>
      <c r="S59" s="242"/>
      <c r="T59" s="242"/>
      <c r="U59" s="1"/>
      <c r="V59" s="245"/>
      <c r="X59" s="232" t="s">
        <v>39</v>
      </c>
      <c r="Y59" s="233">
        <v>37</v>
      </c>
      <c r="Z59" s="233">
        <v>23</v>
      </c>
      <c r="AA59" s="243">
        <f t="shared" si="9"/>
        <v>14</v>
      </c>
      <c r="AC59">
        <f t="shared" si="10"/>
        <v>610.5</v>
      </c>
      <c r="AD59">
        <f t="shared" si="11"/>
        <v>67.83333333333333</v>
      </c>
      <c r="AE59" s="5">
        <v>69</v>
      </c>
      <c r="AF59" s="5">
        <v>68</v>
      </c>
      <c r="AG59" s="5">
        <v>66</v>
      </c>
      <c r="AH59" s="5">
        <v>72.5</v>
      </c>
      <c r="AI59" s="5">
        <v>77.5</v>
      </c>
      <c r="AJ59" s="5">
        <v>67</v>
      </c>
      <c r="AK59" s="5">
        <v>64.5</v>
      </c>
      <c r="AL59" s="5">
        <v>63</v>
      </c>
      <c r="AM59" s="5">
        <v>63</v>
      </c>
    </row>
    <row r="60" spans="1:39" ht="18">
      <c r="A60">
        <v>2</v>
      </c>
      <c r="B60">
        <v>4</v>
      </c>
      <c r="C60" s="205"/>
      <c r="D60" s="224" t="str">
        <f>INDEX($D$2:$D$11,A60)</f>
        <v>AD CAPOCCHIAM</v>
      </c>
      <c r="E60" s="236">
        <v>3</v>
      </c>
      <c r="F60" s="271">
        <v>74.5</v>
      </c>
      <c r="G60" s="227" t="str">
        <f>INDEX($D$2:$D$11,B60)</f>
        <v>LAUDANO VI PUNIRA'</v>
      </c>
      <c r="H60" s="236">
        <v>1</v>
      </c>
      <c r="I60" s="271">
        <v>67.5</v>
      </c>
      <c r="J60" s="230"/>
      <c r="K60" s="253"/>
      <c r="L60" s="254"/>
      <c r="M60" s="100" t="str">
        <f t="shared" si="5"/>
        <v>LAUDANO VI PUNIRA'</v>
      </c>
      <c r="N60" s="252">
        <f t="shared" si="6"/>
        <v>30</v>
      </c>
      <c r="O60" s="100">
        <f t="shared" si="7"/>
        <v>1903.5</v>
      </c>
      <c r="P60" s="252">
        <f t="shared" si="8"/>
        <v>70.5</v>
      </c>
      <c r="Q60" s="255"/>
      <c r="R60" s="255"/>
      <c r="S60" s="255"/>
      <c r="T60" s="255"/>
      <c r="U60" s="76"/>
      <c r="V60" s="253"/>
      <c r="X60" s="232" t="s">
        <v>41</v>
      </c>
      <c r="Y60" s="233">
        <v>41</v>
      </c>
      <c r="Z60" s="233">
        <v>28</v>
      </c>
      <c r="AA60" s="243">
        <f t="shared" si="9"/>
        <v>13</v>
      </c>
      <c r="AC60">
        <f t="shared" si="10"/>
        <v>645.5</v>
      </c>
      <c r="AD60">
        <f t="shared" si="11"/>
        <v>71.72222222222223</v>
      </c>
      <c r="AE60" s="5">
        <v>67</v>
      </c>
      <c r="AF60" s="5">
        <v>72</v>
      </c>
      <c r="AG60" s="5">
        <v>77</v>
      </c>
      <c r="AH60" s="5">
        <v>72</v>
      </c>
      <c r="AI60" s="5">
        <v>67</v>
      </c>
      <c r="AJ60" s="5">
        <v>72.5</v>
      </c>
      <c r="AK60" s="5">
        <v>73</v>
      </c>
      <c r="AL60" s="5">
        <v>70</v>
      </c>
      <c r="AM60" s="5">
        <v>75</v>
      </c>
    </row>
    <row r="61" spans="1:39" ht="18">
      <c r="A61">
        <v>3</v>
      </c>
      <c r="B61">
        <v>10</v>
      </c>
      <c r="C61" s="205"/>
      <c r="D61" s="224" t="str">
        <f>INDEX($D$2:$D$11,A61)</f>
        <v>TORMENTINO</v>
      </c>
      <c r="E61" s="236">
        <v>2</v>
      </c>
      <c r="F61" s="271">
        <v>72.5</v>
      </c>
      <c r="G61" s="227" t="str">
        <f>INDEX($D$2:$D$11,B61)</f>
        <v>M.M. </v>
      </c>
      <c r="H61" s="236">
        <v>3</v>
      </c>
      <c r="I61" s="271">
        <v>79</v>
      </c>
      <c r="J61" s="230"/>
      <c r="K61" s="253"/>
      <c r="L61" s="254"/>
      <c r="M61" s="100" t="str">
        <f t="shared" si="5"/>
        <v>M.M. </v>
      </c>
      <c r="N61" s="252">
        <f t="shared" si="6"/>
        <v>27</v>
      </c>
      <c r="O61" s="100">
        <f t="shared" si="7"/>
        <v>1847</v>
      </c>
      <c r="P61" s="252">
        <f t="shared" si="8"/>
        <v>68.4074074074074</v>
      </c>
      <c r="Q61" s="255"/>
      <c r="R61" s="255"/>
      <c r="S61" s="255"/>
      <c r="T61" s="255"/>
      <c r="U61" s="76"/>
      <c r="V61" s="253"/>
      <c r="X61" s="232" t="s">
        <v>59</v>
      </c>
      <c r="Y61" s="233">
        <v>27</v>
      </c>
      <c r="Z61" s="233">
        <v>14</v>
      </c>
      <c r="AA61" s="243">
        <f t="shared" si="9"/>
        <v>13</v>
      </c>
      <c r="AC61">
        <f t="shared" si="10"/>
        <v>611</v>
      </c>
      <c r="AD61">
        <f t="shared" si="11"/>
        <v>67.88888888888889</v>
      </c>
      <c r="AE61" s="5">
        <v>63</v>
      </c>
      <c r="AF61" s="5">
        <v>59.5</v>
      </c>
      <c r="AG61" s="5">
        <v>63.5</v>
      </c>
      <c r="AH61" s="5">
        <v>61</v>
      </c>
      <c r="AI61" s="5">
        <v>74.5</v>
      </c>
      <c r="AJ61" s="5">
        <v>79</v>
      </c>
      <c r="AK61" s="5">
        <v>76</v>
      </c>
      <c r="AL61" s="5">
        <v>74</v>
      </c>
      <c r="AM61" s="5">
        <v>60.5</v>
      </c>
    </row>
    <row r="62" spans="1:39" ht="18">
      <c r="A62">
        <v>6</v>
      </c>
      <c r="B62">
        <v>9</v>
      </c>
      <c r="C62" s="205"/>
      <c r="D62" s="224" t="str">
        <f>INDEX($D$2:$D$11,A62)</f>
        <v>REAL VITELLOZZO</v>
      </c>
      <c r="E62" s="236">
        <v>3</v>
      </c>
      <c r="F62" s="271">
        <v>71.5</v>
      </c>
      <c r="G62" s="227" t="str">
        <f>INDEX($D$2:$D$11,B62)</f>
        <v>ERCHIA</v>
      </c>
      <c r="H62" s="236">
        <v>0</v>
      </c>
      <c r="I62" s="271">
        <v>60</v>
      </c>
      <c r="J62" s="230"/>
      <c r="K62" s="253"/>
      <c r="L62" s="254"/>
      <c r="M62" s="100" t="str">
        <f t="shared" si="5"/>
        <v>ERCHIA</v>
      </c>
      <c r="N62" s="252">
        <f t="shared" si="6"/>
        <v>25</v>
      </c>
      <c r="O62" s="100">
        <f t="shared" si="7"/>
        <v>1836</v>
      </c>
      <c r="P62" s="252">
        <f t="shared" si="8"/>
        <v>68</v>
      </c>
      <c r="Q62" s="255"/>
      <c r="R62" s="255"/>
      <c r="S62" s="255"/>
      <c r="T62" s="255"/>
      <c r="U62" s="76"/>
      <c r="V62" s="253"/>
      <c r="X62" s="232" t="s">
        <v>40</v>
      </c>
      <c r="Y62" s="233">
        <v>41</v>
      </c>
      <c r="Z62" s="233">
        <v>29</v>
      </c>
      <c r="AA62" s="243">
        <f t="shared" si="9"/>
        <v>12</v>
      </c>
      <c r="AC62">
        <f t="shared" si="10"/>
        <v>641</v>
      </c>
      <c r="AD62">
        <f t="shared" si="11"/>
        <v>71.22222222222223</v>
      </c>
      <c r="AE62" s="5">
        <v>67.5</v>
      </c>
      <c r="AF62" s="5">
        <v>79</v>
      </c>
      <c r="AG62" s="5">
        <v>66.5</v>
      </c>
      <c r="AH62" s="5">
        <v>78.5</v>
      </c>
      <c r="AI62" s="5">
        <v>71.5</v>
      </c>
      <c r="AJ62" s="5">
        <v>74.5</v>
      </c>
      <c r="AK62" s="5">
        <v>75.5</v>
      </c>
      <c r="AL62" s="5">
        <v>68</v>
      </c>
      <c r="AM62" s="5">
        <v>60</v>
      </c>
    </row>
    <row r="63" spans="1:39" ht="18">
      <c r="A63">
        <v>7</v>
      </c>
      <c r="B63">
        <v>8</v>
      </c>
      <c r="C63" s="205"/>
      <c r="D63" s="224" t="str">
        <f>INDEX($D$2:$D$11,A63)</f>
        <v>LES SASICCES</v>
      </c>
      <c r="E63" s="236">
        <v>1</v>
      </c>
      <c r="F63" s="271">
        <v>66</v>
      </c>
      <c r="G63" s="227" t="str">
        <f>INDEX($D$2:$D$11,B63)</f>
        <v>NEW TIM</v>
      </c>
      <c r="H63" s="236">
        <v>0</v>
      </c>
      <c r="I63" s="271">
        <v>59.5</v>
      </c>
      <c r="J63" s="230"/>
      <c r="K63" s="253"/>
      <c r="L63" s="254"/>
      <c r="M63" s="254"/>
      <c r="N63" s="254"/>
      <c r="O63" s="255"/>
      <c r="P63" s="255"/>
      <c r="Q63" s="255"/>
      <c r="R63" s="255"/>
      <c r="S63" s="255"/>
      <c r="T63" s="255"/>
      <c r="U63" s="76"/>
      <c r="V63" s="253"/>
      <c r="X63" s="232" t="s">
        <v>4</v>
      </c>
      <c r="Y63" s="233">
        <v>33</v>
      </c>
      <c r="Z63" s="233">
        <v>22</v>
      </c>
      <c r="AA63" s="243">
        <f t="shared" si="9"/>
        <v>11</v>
      </c>
      <c r="AC63">
        <f t="shared" si="10"/>
        <v>612</v>
      </c>
      <c r="AD63">
        <f t="shared" si="11"/>
        <v>68</v>
      </c>
      <c r="AE63" s="5">
        <v>77.5</v>
      </c>
      <c r="AF63" s="5">
        <v>76</v>
      </c>
      <c r="AG63" s="5">
        <v>61</v>
      </c>
      <c r="AH63" s="5">
        <v>67</v>
      </c>
      <c r="AI63" s="5">
        <v>69.5</v>
      </c>
      <c r="AJ63" s="5">
        <v>66</v>
      </c>
      <c r="AK63" s="5">
        <v>63</v>
      </c>
      <c r="AL63" s="5">
        <v>69</v>
      </c>
      <c r="AM63" s="5">
        <v>63</v>
      </c>
    </row>
    <row r="64" spans="3:39" ht="18.75" thickBot="1">
      <c r="C64" s="205"/>
      <c r="D64" s="272"/>
      <c r="E64" s="273"/>
      <c r="F64" s="273"/>
      <c r="G64" s="273"/>
      <c r="H64" s="273"/>
      <c r="I64" s="273"/>
      <c r="J64" s="239"/>
      <c r="K64" s="253"/>
      <c r="L64" s="254"/>
      <c r="M64" s="254"/>
      <c r="N64" s="254"/>
      <c r="O64" s="255"/>
      <c r="P64" s="255"/>
      <c r="Q64" s="255"/>
      <c r="R64" s="255"/>
      <c r="S64" s="255"/>
      <c r="T64" s="255"/>
      <c r="U64" s="76"/>
      <c r="V64" s="253"/>
      <c r="X64" s="232" t="s">
        <v>35</v>
      </c>
      <c r="Y64" s="233">
        <v>30</v>
      </c>
      <c r="Z64" s="233">
        <v>24</v>
      </c>
      <c r="AA64" s="243">
        <f t="shared" si="9"/>
        <v>6</v>
      </c>
      <c r="AC64">
        <f t="shared" si="10"/>
        <v>594.5</v>
      </c>
      <c r="AD64">
        <f t="shared" si="11"/>
        <v>66.05555555555556</v>
      </c>
      <c r="AE64" s="5">
        <v>67</v>
      </c>
      <c r="AF64" s="5">
        <v>71</v>
      </c>
      <c r="AG64" s="5">
        <v>61.5</v>
      </c>
      <c r="AH64" s="5">
        <v>75.5</v>
      </c>
      <c r="AI64" s="5">
        <v>65</v>
      </c>
      <c r="AJ64" s="5">
        <v>67.5</v>
      </c>
      <c r="AK64" s="5">
        <v>67</v>
      </c>
      <c r="AL64" s="5">
        <v>56</v>
      </c>
      <c r="AM64" s="5">
        <v>64</v>
      </c>
    </row>
    <row r="65" spans="3:39" ht="15" customHeight="1" thickBot="1">
      <c r="C65" s="205"/>
      <c r="D65" s="272"/>
      <c r="E65" s="273"/>
      <c r="F65" s="273"/>
      <c r="G65" s="273"/>
      <c r="H65" s="273"/>
      <c r="I65" s="273"/>
      <c r="J65" s="239"/>
      <c r="K65" s="253"/>
      <c r="L65" s="254"/>
      <c r="M65" s="280" t="s">
        <v>379</v>
      </c>
      <c r="N65" s="281"/>
      <c r="O65" s="282"/>
      <c r="P65" s="255"/>
      <c r="Q65" s="255"/>
      <c r="R65" s="255"/>
      <c r="S65" s="255"/>
      <c r="T65" s="255"/>
      <c r="U65" s="76"/>
      <c r="V65" s="253"/>
      <c r="X65" s="240" t="s">
        <v>14</v>
      </c>
      <c r="Y65" s="241">
        <v>25</v>
      </c>
      <c r="Z65" s="233">
        <v>21</v>
      </c>
      <c r="AA65" s="243">
        <f t="shared" si="9"/>
        <v>4</v>
      </c>
      <c r="AC65">
        <f t="shared" si="10"/>
        <v>593</v>
      </c>
      <c r="AD65">
        <f t="shared" si="11"/>
        <v>65.88888888888889</v>
      </c>
      <c r="AE65" s="5">
        <v>67</v>
      </c>
      <c r="AF65" s="5">
        <v>72</v>
      </c>
      <c r="AG65" s="5">
        <v>65.5</v>
      </c>
      <c r="AH65" s="5">
        <v>75.5</v>
      </c>
      <c r="AI65" s="5">
        <v>67</v>
      </c>
      <c r="AJ65" s="5">
        <v>60</v>
      </c>
      <c r="AK65" s="5">
        <v>60.5</v>
      </c>
      <c r="AL65" s="5">
        <v>56.5</v>
      </c>
      <c r="AM65" s="5">
        <v>69</v>
      </c>
    </row>
    <row r="66" spans="3:22" ht="15.75" customHeight="1" thickBot="1" thickTop="1">
      <c r="C66" s="223" t="s">
        <v>380</v>
      </c>
      <c r="D66" s="224">
        <v>36597</v>
      </c>
      <c r="E66" s="225"/>
      <c r="F66" s="226"/>
      <c r="G66" s="227"/>
      <c r="H66" s="274"/>
      <c r="I66" s="225"/>
      <c r="J66" s="230"/>
      <c r="K66" s="253"/>
      <c r="L66" s="254"/>
      <c r="M66" s="283"/>
      <c r="N66" s="284"/>
      <c r="O66" s="285"/>
      <c r="Q66" s="257"/>
      <c r="R66" s="257"/>
      <c r="S66" s="257"/>
      <c r="T66" s="257"/>
      <c r="U66" s="76"/>
      <c r="V66" s="253"/>
    </row>
    <row r="67" spans="1:22" ht="16.5" thickBot="1">
      <c r="A67">
        <v>1</v>
      </c>
      <c r="B67">
        <v>4</v>
      </c>
      <c r="C67" s="205"/>
      <c r="D67" s="224" t="str">
        <f>INDEX($D$2:$D$11,A67)</f>
        <v>CUCCIOLO</v>
      </c>
      <c r="E67" s="236">
        <v>2</v>
      </c>
      <c r="F67" s="271">
        <v>70.5</v>
      </c>
      <c r="G67" s="227" t="str">
        <f>INDEX($D$2:$D$11,B67)</f>
        <v>LAUDANO VI PUNIRA'</v>
      </c>
      <c r="H67" s="236">
        <v>1</v>
      </c>
      <c r="I67" s="271">
        <v>67.5</v>
      </c>
      <c r="J67" s="230"/>
      <c r="K67" s="253"/>
      <c r="L67" s="254"/>
      <c r="M67" s="249" t="s">
        <v>75</v>
      </c>
      <c r="N67" s="250" t="s">
        <v>370</v>
      </c>
      <c r="O67" s="251" t="s">
        <v>372</v>
      </c>
      <c r="Q67" s="255"/>
      <c r="R67" s="255"/>
      <c r="S67" s="255"/>
      <c r="T67" s="255"/>
      <c r="U67" s="76"/>
      <c r="V67" s="253"/>
    </row>
    <row r="68" spans="1:22" ht="18">
      <c r="A68">
        <v>2</v>
      </c>
      <c r="B68">
        <v>3</v>
      </c>
      <c r="C68" s="205"/>
      <c r="D68" s="224" t="str">
        <f>INDEX($D$2:$D$11,A68)</f>
        <v>AD CAPOCCHIAM</v>
      </c>
      <c r="E68" s="236">
        <v>2</v>
      </c>
      <c r="F68" s="271">
        <v>75.5</v>
      </c>
      <c r="G68" s="227" t="str">
        <f>INDEX($D$2:$D$11,B68)</f>
        <v>TORMENTINO</v>
      </c>
      <c r="H68" s="236">
        <v>2</v>
      </c>
      <c r="I68" s="271">
        <v>73</v>
      </c>
      <c r="J68" s="230"/>
      <c r="K68" s="253"/>
      <c r="L68" s="254"/>
      <c r="M68" s="258" t="str">
        <f aca="true" t="shared" si="12" ref="M68:M77">X31</f>
        <v>REAL VITELLOZZO</v>
      </c>
      <c r="N68" s="259">
        <f aca="true" t="shared" si="13" ref="N68:N77">AA31</f>
        <v>12</v>
      </c>
      <c r="O68" s="260">
        <f aca="true" t="shared" si="14" ref="O68:O77">AD31</f>
        <v>74.5</v>
      </c>
      <c r="Q68" s="255"/>
      <c r="R68" s="255"/>
      <c r="S68" s="255"/>
      <c r="T68" s="255"/>
      <c r="U68" s="76"/>
      <c r="V68" s="253"/>
    </row>
    <row r="69" spans="1:22" ht="18">
      <c r="A69">
        <v>5</v>
      </c>
      <c r="B69">
        <v>9</v>
      </c>
      <c r="C69" s="205"/>
      <c r="D69" s="224" t="str">
        <f>INDEX($D$2:$D$11,A69)</f>
        <v>ALBATROS</v>
      </c>
      <c r="E69" s="236">
        <v>1</v>
      </c>
      <c r="F69" s="271">
        <v>64.5</v>
      </c>
      <c r="G69" s="227" t="str">
        <f>INDEX($D$2:$D$11,B69)</f>
        <v>ERCHIA</v>
      </c>
      <c r="H69" s="236">
        <v>0</v>
      </c>
      <c r="I69" s="271">
        <v>60.5</v>
      </c>
      <c r="J69" s="230"/>
      <c r="K69" s="253"/>
      <c r="L69" s="254"/>
      <c r="M69" s="100" t="str">
        <f t="shared" si="12"/>
        <v>M.M. </v>
      </c>
      <c r="N69" s="233">
        <f t="shared" si="13"/>
        <v>9</v>
      </c>
      <c r="O69" s="261">
        <f t="shared" si="14"/>
        <v>72.375</v>
      </c>
      <c r="Q69" s="255"/>
      <c r="R69" s="255"/>
      <c r="S69" s="255"/>
      <c r="T69" s="255"/>
      <c r="U69" s="76"/>
      <c r="V69" s="253"/>
    </row>
    <row r="70" spans="1:22" ht="18">
      <c r="A70">
        <v>6</v>
      </c>
      <c r="B70">
        <v>8</v>
      </c>
      <c r="C70" s="205"/>
      <c r="D70" s="224" t="str">
        <f>INDEX($D$2:$D$11,A70)</f>
        <v>REAL VITELLOZZO</v>
      </c>
      <c r="E70" s="236">
        <v>2</v>
      </c>
      <c r="F70" s="271">
        <v>73.5</v>
      </c>
      <c r="G70" s="227" t="str">
        <f>INDEX($D$2:$D$11,B70)</f>
        <v>NEW TIM</v>
      </c>
      <c r="H70" s="236">
        <v>0</v>
      </c>
      <c r="I70" s="271">
        <v>63.5</v>
      </c>
      <c r="J70" s="230"/>
      <c r="K70" s="253"/>
      <c r="L70" s="254"/>
      <c r="M70" s="100" t="str">
        <f t="shared" si="12"/>
        <v>CUCCIOLO</v>
      </c>
      <c r="N70" s="233">
        <f t="shared" si="13"/>
        <v>9</v>
      </c>
      <c r="O70" s="261">
        <f t="shared" si="14"/>
        <v>68.75</v>
      </c>
      <c r="Q70" s="255"/>
      <c r="R70" s="255"/>
      <c r="S70" s="255"/>
      <c r="T70" s="255"/>
      <c r="U70" s="76"/>
      <c r="V70" s="253"/>
    </row>
    <row r="71" spans="1:22" ht="18">
      <c r="A71">
        <v>7</v>
      </c>
      <c r="B71">
        <v>10</v>
      </c>
      <c r="C71" s="205"/>
      <c r="D71" s="224" t="str">
        <f>INDEX($D$2:$D$11,A71)</f>
        <v>LES SASICCES</v>
      </c>
      <c r="E71" s="236">
        <v>0</v>
      </c>
      <c r="F71" s="271">
        <v>63</v>
      </c>
      <c r="G71" s="227" t="str">
        <f>INDEX($D$2:$D$11,B71)</f>
        <v>M.M. </v>
      </c>
      <c r="H71" s="236">
        <v>3</v>
      </c>
      <c r="I71" s="271">
        <v>76</v>
      </c>
      <c r="J71" s="230"/>
      <c r="K71" s="253"/>
      <c r="L71" s="254"/>
      <c r="M71" s="100" t="str">
        <f t="shared" si="12"/>
        <v>TORMENTINO</v>
      </c>
      <c r="N71" s="233">
        <f t="shared" si="13"/>
        <v>7</v>
      </c>
      <c r="O71" s="261">
        <f t="shared" si="14"/>
        <v>72.625</v>
      </c>
      <c r="Q71" s="255"/>
      <c r="R71" s="255"/>
      <c r="S71" s="255"/>
      <c r="T71" s="255"/>
      <c r="U71" s="76"/>
      <c r="V71" s="253"/>
    </row>
    <row r="72" spans="3:22" ht="18">
      <c r="C72" s="205"/>
      <c r="D72" s="272"/>
      <c r="E72" s="273"/>
      <c r="F72" s="273"/>
      <c r="G72" s="273"/>
      <c r="H72" s="273"/>
      <c r="I72" s="273"/>
      <c r="J72" s="239"/>
      <c r="K72" s="253"/>
      <c r="L72" s="254"/>
      <c r="M72" s="100" t="str">
        <f t="shared" si="12"/>
        <v>NEW TIM</v>
      </c>
      <c r="N72" s="233">
        <f t="shared" si="13"/>
        <v>6</v>
      </c>
      <c r="O72" s="261">
        <f t="shared" si="14"/>
        <v>66.375</v>
      </c>
      <c r="Q72" s="255"/>
      <c r="R72" s="255"/>
      <c r="S72" s="255"/>
      <c r="T72" s="255"/>
      <c r="U72" s="76"/>
      <c r="V72" s="253"/>
    </row>
    <row r="73" spans="3:22" ht="18">
      <c r="C73" s="205"/>
      <c r="D73" s="272"/>
      <c r="E73" s="273"/>
      <c r="F73" s="273"/>
      <c r="G73" s="273"/>
      <c r="H73" s="273"/>
      <c r="I73" s="273"/>
      <c r="J73" s="239"/>
      <c r="K73" s="253"/>
      <c r="L73" s="254"/>
      <c r="M73" s="100" t="str">
        <f t="shared" si="12"/>
        <v>AD CAPOCCHIAM</v>
      </c>
      <c r="N73" s="233">
        <f t="shared" si="13"/>
        <v>4</v>
      </c>
      <c r="O73" s="261">
        <f t="shared" si="14"/>
        <v>69.5</v>
      </c>
      <c r="Q73" s="255"/>
      <c r="R73" s="255"/>
      <c r="S73" s="255"/>
      <c r="T73" s="255"/>
      <c r="U73" s="76"/>
      <c r="V73" s="253"/>
    </row>
    <row r="74" spans="3:22" ht="18">
      <c r="C74" s="223" t="s">
        <v>381</v>
      </c>
      <c r="D74" s="224">
        <v>36604</v>
      </c>
      <c r="E74" s="225"/>
      <c r="F74" s="226"/>
      <c r="G74" s="227"/>
      <c r="H74" s="274"/>
      <c r="I74" s="225"/>
      <c r="J74" s="230"/>
      <c r="K74" s="253"/>
      <c r="L74" s="254"/>
      <c r="M74" s="100" t="str">
        <f t="shared" si="12"/>
        <v>LES SASICCES</v>
      </c>
      <c r="N74" s="233">
        <f t="shared" si="13"/>
        <v>4</v>
      </c>
      <c r="O74" s="261">
        <f t="shared" si="14"/>
        <v>65.25</v>
      </c>
      <c r="Q74" s="257"/>
      <c r="R74" s="257"/>
      <c r="S74" s="257"/>
      <c r="T74" s="257"/>
      <c r="U74" s="76"/>
      <c r="V74" s="253"/>
    </row>
    <row r="75" spans="1:22" ht="18">
      <c r="A75">
        <v>1</v>
      </c>
      <c r="B75">
        <v>3</v>
      </c>
      <c r="C75" s="205"/>
      <c r="D75" s="224" t="str">
        <f>INDEX($D$2:$D$11,A75)</f>
        <v>CUCCIOLO</v>
      </c>
      <c r="E75" s="236">
        <v>0</v>
      </c>
      <c r="F75" s="271">
        <v>61</v>
      </c>
      <c r="G75" s="227" t="str">
        <f>INDEX($D$2:$D$11,B75)</f>
        <v>TORMENTINO</v>
      </c>
      <c r="H75" s="236">
        <v>2</v>
      </c>
      <c r="I75" s="271">
        <v>70</v>
      </c>
      <c r="J75" s="230"/>
      <c r="K75" s="253"/>
      <c r="L75" s="254"/>
      <c r="M75" s="100" t="str">
        <f t="shared" si="12"/>
        <v>ALBATROS</v>
      </c>
      <c r="N75" s="233">
        <f t="shared" si="13"/>
        <v>4</v>
      </c>
      <c r="O75" s="261">
        <f t="shared" si="14"/>
        <v>64.375</v>
      </c>
      <c r="Q75" s="255"/>
      <c r="R75" s="255"/>
      <c r="S75" s="255"/>
      <c r="T75" s="255"/>
      <c r="U75" s="76"/>
      <c r="V75" s="253"/>
    </row>
    <row r="76" spans="1:22" ht="18">
      <c r="A76">
        <v>2</v>
      </c>
      <c r="B76">
        <v>10</v>
      </c>
      <c r="C76" s="205"/>
      <c r="D76" s="224" t="str">
        <f>INDEX($D$2:$D$11,A76)</f>
        <v>AD CAPOCCHIAM</v>
      </c>
      <c r="E76" s="236">
        <v>1</v>
      </c>
      <c r="F76" s="271">
        <v>68</v>
      </c>
      <c r="G76" s="227" t="str">
        <f>INDEX($D$2:$D$11,B76)</f>
        <v>M.M. </v>
      </c>
      <c r="H76" s="236">
        <v>2</v>
      </c>
      <c r="I76" s="271">
        <v>74</v>
      </c>
      <c r="J76" s="230"/>
      <c r="K76" s="253"/>
      <c r="L76" s="254"/>
      <c r="M76" s="100" t="str">
        <f t="shared" si="12"/>
        <v>LAUDANO VI PUNIRA'</v>
      </c>
      <c r="N76" s="233">
        <f t="shared" si="13"/>
        <v>1</v>
      </c>
      <c r="O76" s="261">
        <f t="shared" si="14"/>
        <v>63.625</v>
      </c>
      <c r="Q76" s="255"/>
      <c r="R76" s="255"/>
      <c r="S76" s="255"/>
      <c r="T76" s="255"/>
      <c r="U76" s="76"/>
      <c r="V76" s="253"/>
    </row>
    <row r="77" spans="1:22" ht="18.75" thickBot="1">
      <c r="A77">
        <v>4</v>
      </c>
      <c r="B77">
        <v>9</v>
      </c>
      <c r="C77" s="205"/>
      <c r="D77" s="224" t="str">
        <f>INDEX($D$2:$D$11,A77)</f>
        <v>LAUDANO VI PUNIRA'</v>
      </c>
      <c r="E77" s="236">
        <v>0</v>
      </c>
      <c r="F77" s="271">
        <v>56</v>
      </c>
      <c r="G77" s="227" t="str">
        <f>INDEX($D$2:$D$11,B77)</f>
        <v>ERCHIA</v>
      </c>
      <c r="H77" s="236">
        <v>0</v>
      </c>
      <c r="I77" s="271">
        <v>56.5</v>
      </c>
      <c r="J77" s="230"/>
      <c r="K77" s="253"/>
      <c r="L77" s="254"/>
      <c r="M77" s="262" t="str">
        <f t="shared" si="12"/>
        <v>ERCHIA</v>
      </c>
      <c r="N77" s="263">
        <f t="shared" si="13"/>
        <v>1</v>
      </c>
      <c r="O77" s="264">
        <f t="shared" si="14"/>
        <v>61.5</v>
      </c>
      <c r="P77" s="255"/>
      <c r="Q77" s="255"/>
      <c r="R77" s="255"/>
      <c r="S77" s="255"/>
      <c r="T77" s="255"/>
      <c r="U77" s="76"/>
      <c r="V77" s="253"/>
    </row>
    <row r="78" spans="1:22" ht="15.75">
      <c r="A78">
        <v>5</v>
      </c>
      <c r="B78">
        <v>8</v>
      </c>
      <c r="C78" s="205"/>
      <c r="D78" s="224" t="str">
        <f>INDEX($D$2:$D$11,A78)</f>
        <v>ALBATROS</v>
      </c>
      <c r="E78" s="236">
        <v>0</v>
      </c>
      <c r="F78" s="271">
        <v>63</v>
      </c>
      <c r="G78" s="227" t="str">
        <f>INDEX($D$2:$D$11,B78)</f>
        <v>NEW TIM</v>
      </c>
      <c r="H78" s="236">
        <v>2</v>
      </c>
      <c r="I78" s="271">
        <v>70.5</v>
      </c>
      <c r="J78" s="230"/>
      <c r="K78" s="253"/>
      <c r="L78" s="254"/>
      <c r="P78" s="255"/>
      <c r="Q78" s="255"/>
      <c r="R78" s="255"/>
      <c r="S78" s="255"/>
      <c r="T78" s="255"/>
      <c r="U78" s="76"/>
      <c r="V78" s="253"/>
    </row>
    <row r="79" spans="1:22" ht="16.5" thickBot="1">
      <c r="A79">
        <v>6</v>
      </c>
      <c r="B79">
        <v>7</v>
      </c>
      <c r="C79" s="205"/>
      <c r="D79" s="224" t="str">
        <f>INDEX($D$2:$D$11,A79)</f>
        <v>REAL VITELLOZZO</v>
      </c>
      <c r="E79" s="236">
        <v>2</v>
      </c>
      <c r="F79" s="271">
        <v>73.5</v>
      </c>
      <c r="G79" s="227" t="str">
        <f>INDEX($D$2:$D$11,B79)</f>
        <v>LES SASICCES</v>
      </c>
      <c r="H79" s="236">
        <v>1</v>
      </c>
      <c r="I79" s="271">
        <v>69</v>
      </c>
      <c r="J79" s="230"/>
      <c r="K79" s="253"/>
      <c r="L79" s="254"/>
      <c r="P79" s="255"/>
      <c r="Q79" s="255"/>
      <c r="R79" s="255"/>
      <c r="S79" s="255"/>
      <c r="T79" s="255"/>
      <c r="U79" s="76"/>
      <c r="V79" s="253"/>
    </row>
    <row r="80" spans="3:22" ht="12.75" customHeight="1">
      <c r="C80" s="205"/>
      <c r="D80" s="272"/>
      <c r="E80" s="273"/>
      <c r="F80" s="273"/>
      <c r="G80" s="273"/>
      <c r="H80" s="273"/>
      <c r="I80" s="273"/>
      <c r="J80" s="239"/>
      <c r="K80" s="265"/>
      <c r="L80" s="266"/>
      <c r="M80" s="280" t="s">
        <v>382</v>
      </c>
      <c r="N80" s="281"/>
      <c r="O80" s="282"/>
      <c r="P80" s="266"/>
      <c r="Q80" s="266"/>
      <c r="R80" s="266"/>
      <c r="S80" s="266"/>
      <c r="T80" s="266"/>
      <c r="U80" s="266"/>
      <c r="V80" s="76"/>
    </row>
    <row r="81" spans="3:22" ht="13.5" customHeight="1" thickBot="1">
      <c r="C81" s="205"/>
      <c r="D81" s="272"/>
      <c r="E81" s="273"/>
      <c r="F81" s="273"/>
      <c r="G81" s="273"/>
      <c r="H81" s="273"/>
      <c r="I81" s="273"/>
      <c r="J81" s="239"/>
      <c r="K81" s="265"/>
      <c r="L81" s="266"/>
      <c r="M81" s="283"/>
      <c r="N81" s="284"/>
      <c r="O81" s="285"/>
      <c r="P81" s="266"/>
      <c r="Q81" s="266"/>
      <c r="R81" s="266"/>
      <c r="S81" s="266"/>
      <c r="T81" s="266"/>
      <c r="U81" s="266"/>
      <c r="V81" s="76"/>
    </row>
    <row r="82" spans="3:22" ht="15.75" customHeight="1" thickBot="1">
      <c r="C82" s="223" t="s">
        <v>383</v>
      </c>
      <c r="D82" s="224">
        <v>36611</v>
      </c>
      <c r="E82" s="225"/>
      <c r="F82" s="226"/>
      <c r="G82" s="227"/>
      <c r="H82" s="274"/>
      <c r="I82" s="225"/>
      <c r="J82" s="230"/>
      <c r="K82" s="265"/>
      <c r="L82" s="266"/>
      <c r="M82" s="249" t="s">
        <v>75</v>
      </c>
      <c r="N82" s="250" t="s">
        <v>370</v>
      </c>
      <c r="O82" s="251" t="s">
        <v>372</v>
      </c>
      <c r="P82" s="266"/>
      <c r="Q82" s="266"/>
      <c r="R82" s="266"/>
      <c r="S82" s="266"/>
      <c r="T82" s="266"/>
      <c r="U82" s="266"/>
      <c r="V82" s="76"/>
    </row>
    <row r="83" spans="1:23" ht="18.75" thickBot="1">
      <c r="A83">
        <v>1</v>
      </c>
      <c r="B83">
        <v>2</v>
      </c>
      <c r="C83" s="205"/>
      <c r="D83" s="224" t="str">
        <f>INDEX($D$2:$D$11,A83)</f>
        <v>CUCCIOLO</v>
      </c>
      <c r="E83" s="236">
        <v>1</v>
      </c>
      <c r="F83" s="271">
        <v>65</v>
      </c>
      <c r="G83" s="227" t="str">
        <f>INDEX($D$2:$D$11,B83)</f>
        <v>AD CAPOCCHIAM</v>
      </c>
      <c r="H83" s="236">
        <v>0</v>
      </c>
      <c r="I83" s="271">
        <v>60</v>
      </c>
      <c r="J83" s="230"/>
      <c r="K83" s="265"/>
      <c r="L83" s="266"/>
      <c r="M83" s="258" t="str">
        <f aca="true" t="shared" si="15" ref="M83:M92">X56</f>
        <v>CUCCIOLO</v>
      </c>
      <c r="N83" s="259">
        <f aca="true" t="shared" si="16" ref="N83:N92">AA56</f>
        <v>18</v>
      </c>
      <c r="O83" s="260">
        <f aca="true" t="shared" si="17" ref="O83:O92">AD56</f>
        <v>71.77777777777777</v>
      </c>
      <c r="P83" s="266"/>
      <c r="Q83" s="266"/>
      <c r="R83" s="266"/>
      <c r="S83" s="266"/>
      <c r="T83" s="266"/>
      <c r="U83" s="266"/>
      <c r="V83" s="76"/>
      <c r="W83" s="99"/>
    </row>
    <row r="84" spans="1:22" ht="18.75" thickBot="1">
      <c r="A84">
        <v>3</v>
      </c>
      <c r="B84">
        <v>9</v>
      </c>
      <c r="C84" s="205"/>
      <c r="D84" s="224" t="str">
        <f>INDEX($D$2:$D$11,A84)</f>
        <v>TORMENTINO</v>
      </c>
      <c r="E84" s="236">
        <v>2</v>
      </c>
      <c r="F84" s="271">
        <v>75</v>
      </c>
      <c r="G84" s="227" t="str">
        <f>INDEX($D$2:$D$11,B84)</f>
        <v>ERCHIA</v>
      </c>
      <c r="H84" s="236">
        <v>1</v>
      </c>
      <c r="I84" s="271">
        <v>69</v>
      </c>
      <c r="J84" s="230"/>
      <c r="K84" s="265"/>
      <c r="L84" s="266"/>
      <c r="M84" s="258" t="str">
        <f t="shared" si="15"/>
        <v>REAL VITELLOZZO</v>
      </c>
      <c r="N84" s="259">
        <f t="shared" si="16"/>
        <v>16</v>
      </c>
      <c r="O84" s="260">
        <f t="shared" si="17"/>
        <v>71.66666666666667</v>
      </c>
      <c r="P84" s="266"/>
      <c r="Q84" s="266"/>
      <c r="R84" s="266"/>
      <c r="S84" s="266"/>
      <c r="T84" s="266"/>
      <c r="U84" s="266"/>
      <c r="V84" s="76"/>
    </row>
    <row r="85" spans="1:22" ht="18.75" thickBot="1">
      <c r="A85">
        <v>4</v>
      </c>
      <c r="B85">
        <v>8</v>
      </c>
      <c r="C85" s="205"/>
      <c r="D85" s="224" t="str">
        <f>INDEX($D$2:$D$11,A85)</f>
        <v>LAUDANO VI PUNIRA'</v>
      </c>
      <c r="E85" s="236">
        <v>0</v>
      </c>
      <c r="F85" s="271">
        <v>64</v>
      </c>
      <c r="G85" s="227" t="str">
        <f>INDEX($D$2:$D$11,B85)</f>
        <v>NEW TIM</v>
      </c>
      <c r="H85" s="236">
        <v>2</v>
      </c>
      <c r="I85" s="271">
        <v>72</v>
      </c>
      <c r="J85" s="230"/>
      <c r="K85" s="265"/>
      <c r="L85" s="266"/>
      <c r="M85" s="258" t="str">
        <f t="shared" si="15"/>
        <v>NEW TIM</v>
      </c>
      <c r="N85" s="259">
        <f t="shared" si="16"/>
        <v>14</v>
      </c>
      <c r="O85" s="260">
        <f t="shared" si="17"/>
        <v>71.66666666666667</v>
      </c>
      <c r="P85" s="266"/>
      <c r="Q85" s="266"/>
      <c r="R85" s="266"/>
      <c r="S85" s="266"/>
      <c r="T85" s="266"/>
      <c r="U85" s="266"/>
      <c r="V85" s="76"/>
    </row>
    <row r="86" spans="1:22" ht="18.75" thickBot="1">
      <c r="A86">
        <v>5</v>
      </c>
      <c r="B86">
        <v>7</v>
      </c>
      <c r="C86" s="205"/>
      <c r="D86" s="224" t="str">
        <f>INDEX($D$2:$D$11,A86)</f>
        <v>ALBATROS</v>
      </c>
      <c r="E86" s="236">
        <v>0</v>
      </c>
      <c r="F86" s="271">
        <v>63</v>
      </c>
      <c r="G86" s="227" t="str">
        <f>INDEX($D$2:$D$11,B86)</f>
        <v>LES SASICCES</v>
      </c>
      <c r="H86" s="236">
        <v>0</v>
      </c>
      <c r="I86" s="271">
        <v>63</v>
      </c>
      <c r="J86" s="230"/>
      <c r="K86" s="265"/>
      <c r="L86" s="266"/>
      <c r="M86" s="258" t="str">
        <f t="shared" si="15"/>
        <v>ALBATROS</v>
      </c>
      <c r="N86" s="259">
        <f t="shared" si="16"/>
        <v>14</v>
      </c>
      <c r="O86" s="260">
        <f t="shared" si="17"/>
        <v>67.83333333333333</v>
      </c>
      <c r="P86" s="266"/>
      <c r="Q86" s="266"/>
      <c r="R86" s="266"/>
      <c r="S86" s="266"/>
      <c r="T86" s="266"/>
      <c r="U86" s="266"/>
      <c r="V86" s="76"/>
    </row>
    <row r="87" spans="1:22" ht="18.75" thickBot="1">
      <c r="A87">
        <v>6</v>
      </c>
      <c r="B87">
        <v>10</v>
      </c>
      <c r="C87" s="205"/>
      <c r="D87" s="224" t="str">
        <f>INDEX($D$2:$D$11,A87)</f>
        <v>REAL VITELLOZZO</v>
      </c>
      <c r="E87" s="236">
        <v>5</v>
      </c>
      <c r="F87" s="271">
        <v>79.5</v>
      </c>
      <c r="G87" s="227" t="str">
        <f>INDEX($D$2:$D$11,B87)</f>
        <v>M.M. </v>
      </c>
      <c r="H87" s="236">
        <v>0</v>
      </c>
      <c r="I87" s="271">
        <v>60.5</v>
      </c>
      <c r="J87" s="230"/>
      <c r="K87" s="265"/>
      <c r="L87" s="266"/>
      <c r="M87" s="258" t="str">
        <f t="shared" si="15"/>
        <v>TORMENTINO</v>
      </c>
      <c r="N87" s="259">
        <f t="shared" si="16"/>
        <v>13</v>
      </c>
      <c r="O87" s="260">
        <f t="shared" si="17"/>
        <v>71.72222222222223</v>
      </c>
      <c r="P87" s="266"/>
      <c r="Q87" s="266"/>
      <c r="R87" s="266"/>
      <c r="S87" s="266"/>
      <c r="T87" s="266"/>
      <c r="U87" s="266"/>
      <c r="V87" s="76"/>
    </row>
    <row r="88" spans="13:15" ht="18.75" thickBot="1">
      <c r="M88" s="258" t="str">
        <f t="shared" si="15"/>
        <v>M.M. </v>
      </c>
      <c r="N88" s="259">
        <f t="shared" si="16"/>
        <v>13</v>
      </c>
      <c r="O88" s="260">
        <f t="shared" si="17"/>
        <v>67.88888888888889</v>
      </c>
    </row>
    <row r="89" spans="13:15" ht="18.75" thickBot="1">
      <c r="M89" s="258" t="str">
        <f t="shared" si="15"/>
        <v>AD CAPOCCHIAM</v>
      </c>
      <c r="N89" s="259">
        <f t="shared" si="16"/>
        <v>12</v>
      </c>
      <c r="O89" s="260">
        <f t="shared" si="17"/>
        <v>71.22222222222223</v>
      </c>
    </row>
    <row r="90" spans="13:15" ht="18.75" thickBot="1">
      <c r="M90" s="258" t="str">
        <f t="shared" si="15"/>
        <v>LES SASICCES</v>
      </c>
      <c r="N90" s="259">
        <f t="shared" si="16"/>
        <v>11</v>
      </c>
      <c r="O90" s="260">
        <f t="shared" si="17"/>
        <v>68</v>
      </c>
    </row>
    <row r="91" spans="13:15" ht="18.75" thickBot="1">
      <c r="M91" s="258" t="str">
        <f t="shared" si="15"/>
        <v>LAUDANO VI PUNIRA'</v>
      </c>
      <c r="N91" s="259">
        <f t="shared" si="16"/>
        <v>6</v>
      </c>
      <c r="O91" s="260">
        <f t="shared" si="17"/>
        <v>66.05555555555556</v>
      </c>
    </row>
    <row r="92" spans="13:15" ht="18.75" thickBot="1">
      <c r="M92" s="258" t="str">
        <f t="shared" si="15"/>
        <v>ERCHIA</v>
      </c>
      <c r="N92" s="259">
        <f t="shared" si="16"/>
        <v>4</v>
      </c>
      <c r="O92" s="260">
        <f t="shared" si="17"/>
        <v>65.88888888888889</v>
      </c>
    </row>
    <row r="93" spans="13:15" ht="18">
      <c r="M93" s="256"/>
      <c r="N93" s="256"/>
      <c r="O93" s="256"/>
    </row>
    <row r="94" spans="13:15" ht="18">
      <c r="M94" s="267"/>
      <c r="N94" s="267"/>
      <c r="O94" s="267"/>
    </row>
  </sheetData>
  <mergeCells count="2">
    <mergeCell ref="M65:O66"/>
    <mergeCell ref="M80:O81"/>
  </mergeCells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7" r:id="rId5"/>
  <drawing r:id="rId4"/>
  <legacyDrawing r:id="rId3"/>
  <oleObjects>
    <oleObject progId="MS_ClipArt_Gallery" shapeId="46862" r:id="rId1"/>
    <oleObject progId="MPlayer" shapeId="468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G58"/>
  <sheetViews>
    <sheetView workbookViewId="0" topLeftCell="C7">
      <selection activeCell="G54" sqref="G54"/>
    </sheetView>
  </sheetViews>
  <sheetFormatPr defaultColWidth="9.140625" defaultRowHeight="12.75"/>
  <cols>
    <col min="1" max="1" width="14.8515625" style="0" bestFit="1" customWidth="1"/>
    <col min="2" max="2" width="2.28125" style="0" bestFit="1" customWidth="1"/>
    <col min="3" max="3" width="13.421875" style="0" bestFit="1" customWidth="1"/>
    <col min="4" max="4" width="5.00390625" style="0" bestFit="1" customWidth="1"/>
    <col min="7" max="7" width="10.8515625" style="2" bestFit="1" customWidth="1"/>
    <col min="9" max="9" width="13.421875" style="0" bestFit="1" customWidth="1"/>
    <col min="13" max="13" width="10.00390625" style="0" bestFit="1" customWidth="1"/>
    <col min="14" max="14" width="10.00390625" style="0" customWidth="1"/>
    <col min="18" max="18" width="10.00390625" style="0" bestFit="1" customWidth="1"/>
  </cols>
  <sheetData>
    <row r="1" spans="5:111" ht="13.5" thickBot="1">
      <c r="E1" s="286">
        <v>1</v>
      </c>
      <c r="F1" s="287"/>
      <c r="G1" s="120" t="s">
        <v>316</v>
      </c>
      <c r="H1" s="286">
        <v>2</v>
      </c>
      <c r="I1" s="287"/>
      <c r="J1" s="120" t="s">
        <v>316</v>
      </c>
      <c r="K1" s="286">
        <v>3</v>
      </c>
      <c r="L1" s="287"/>
      <c r="M1" s="120" t="s">
        <v>316</v>
      </c>
      <c r="N1" s="120"/>
      <c r="O1" s="286">
        <v>4</v>
      </c>
      <c r="P1" s="287"/>
      <c r="Q1" s="286">
        <v>5</v>
      </c>
      <c r="R1" s="287"/>
      <c r="S1" s="286">
        <v>6</v>
      </c>
      <c r="T1" s="287"/>
      <c r="U1" s="286">
        <v>7</v>
      </c>
      <c r="V1" s="287"/>
      <c r="W1" s="286">
        <v>8</v>
      </c>
      <c r="X1" s="287"/>
      <c r="Y1" s="286">
        <v>9</v>
      </c>
      <c r="Z1" s="287"/>
      <c r="AA1" s="286">
        <v>10</v>
      </c>
      <c r="AB1" s="287"/>
      <c r="AC1" s="286">
        <v>11</v>
      </c>
      <c r="AD1" s="287"/>
      <c r="AE1" s="286">
        <v>12</v>
      </c>
      <c r="AF1" s="287"/>
      <c r="AG1" s="286">
        <v>13</v>
      </c>
      <c r="AH1" s="287"/>
      <c r="AI1" s="286">
        <v>14</v>
      </c>
      <c r="AJ1" s="287"/>
      <c r="AK1" s="286">
        <v>15</v>
      </c>
      <c r="AL1" s="287"/>
      <c r="AM1" s="286">
        <v>16</v>
      </c>
      <c r="AN1" s="287"/>
      <c r="AO1" s="286">
        <v>17</v>
      </c>
      <c r="AP1" s="287"/>
      <c r="AQ1" s="286">
        <v>18</v>
      </c>
      <c r="AR1" s="287"/>
      <c r="AS1" s="286">
        <v>19</v>
      </c>
      <c r="AT1" s="287"/>
      <c r="AU1" s="286">
        <v>20</v>
      </c>
      <c r="AV1" s="287"/>
      <c r="AW1" s="286">
        <v>21</v>
      </c>
      <c r="AX1" s="287"/>
      <c r="AY1" s="286">
        <v>22</v>
      </c>
      <c r="AZ1" s="287"/>
      <c r="BA1" s="286">
        <v>23</v>
      </c>
      <c r="BB1" s="287"/>
      <c r="BC1" s="286">
        <v>24</v>
      </c>
      <c r="BD1" s="287"/>
      <c r="BE1" s="286">
        <v>25</v>
      </c>
      <c r="BF1" s="287"/>
      <c r="BG1" s="286">
        <v>26</v>
      </c>
      <c r="BH1" s="287"/>
      <c r="BI1" s="286">
        <v>27</v>
      </c>
      <c r="BJ1" s="287"/>
      <c r="BK1" s="286">
        <v>28</v>
      </c>
      <c r="BL1" s="287"/>
      <c r="BM1" s="286"/>
      <c r="BN1" s="287"/>
      <c r="BO1" s="286"/>
      <c r="BP1" s="287"/>
      <c r="BQ1" s="286"/>
      <c r="BR1" s="287"/>
      <c r="BS1" s="286"/>
      <c r="BT1" s="287"/>
      <c r="BU1" s="286"/>
      <c r="BV1" s="287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"/>
    </row>
    <row r="2" spans="1:74" ht="13.5" thickBot="1">
      <c r="A2" s="16"/>
      <c r="B2" s="7" t="s">
        <v>7</v>
      </c>
      <c r="C2" s="7" t="s">
        <v>184</v>
      </c>
      <c r="D2" s="17">
        <v>3150</v>
      </c>
      <c r="E2" s="112">
        <v>5.5</v>
      </c>
      <c r="F2" s="113">
        <v>-1</v>
      </c>
      <c r="G2" s="121">
        <f>SUMIF(E2:F2,"&lt;&gt;N.E.",E2:F2)</f>
        <v>4.5</v>
      </c>
      <c r="H2" s="112">
        <v>6</v>
      </c>
      <c r="I2" s="113"/>
      <c r="J2" s="117">
        <f>SUMIF(H2:I2,"&lt;&gt;N.E.",H2:I2)</f>
        <v>6</v>
      </c>
      <c r="K2" s="112">
        <v>6</v>
      </c>
      <c r="L2" s="113">
        <v>-1</v>
      </c>
      <c r="M2" s="117">
        <f>SUMIF(K2:L2,"&lt;&gt;N.E.",K2:L2)</f>
        <v>5</v>
      </c>
      <c r="N2" s="118">
        <f>(G2+J2+M2)/3</f>
        <v>5.166666666666667</v>
      </c>
      <c r="O2" s="112">
        <v>6.31</v>
      </c>
      <c r="P2" s="113">
        <v>5.31</v>
      </c>
      <c r="Q2" s="112"/>
      <c r="R2" s="113">
        <v>5.31</v>
      </c>
      <c r="S2" s="112"/>
      <c r="T2" s="113"/>
      <c r="U2" s="112"/>
      <c r="V2" s="113"/>
      <c r="W2" s="112"/>
      <c r="X2" s="113"/>
      <c r="Y2" s="112"/>
      <c r="Z2" s="113"/>
      <c r="AA2" s="112"/>
      <c r="AB2" s="113"/>
      <c r="AC2" s="112"/>
      <c r="AD2" s="113"/>
      <c r="AE2" s="112"/>
      <c r="AF2" s="113"/>
      <c r="AG2" s="112"/>
      <c r="AH2" s="113"/>
      <c r="AI2" s="112"/>
      <c r="AJ2" s="113"/>
      <c r="AK2" s="112"/>
      <c r="AL2" s="113"/>
      <c r="AM2" s="112"/>
      <c r="AN2" s="113"/>
      <c r="AO2" s="112"/>
      <c r="AP2" s="113"/>
      <c r="AQ2" s="112"/>
      <c r="AR2" s="113"/>
      <c r="AS2" s="112"/>
      <c r="AT2" s="113"/>
      <c r="AU2" s="112"/>
      <c r="AV2" s="113"/>
      <c r="AW2" s="112"/>
      <c r="AX2" s="113"/>
      <c r="AY2" s="112"/>
      <c r="AZ2" s="113"/>
      <c r="BA2" s="112"/>
      <c r="BB2" s="113"/>
      <c r="BC2" s="112"/>
      <c r="BD2" s="113"/>
      <c r="BE2" s="112"/>
      <c r="BF2" s="113"/>
      <c r="BG2" s="112"/>
      <c r="BH2" s="113"/>
      <c r="BI2" s="112"/>
      <c r="BJ2" s="113"/>
      <c r="BK2" s="112"/>
      <c r="BL2" s="113"/>
      <c r="BM2" s="112"/>
      <c r="BN2" s="113"/>
      <c r="BO2" s="112"/>
      <c r="BP2" s="113"/>
      <c r="BQ2" s="112"/>
      <c r="BR2" s="113"/>
      <c r="BS2" s="112"/>
      <c r="BT2" s="113"/>
      <c r="BU2" s="112"/>
      <c r="BV2" s="113"/>
    </row>
    <row r="3" spans="1:74" ht="13.5" thickBot="1">
      <c r="A3" s="16"/>
      <c r="B3" s="7" t="s">
        <v>7</v>
      </c>
      <c r="C3" s="7" t="s">
        <v>185</v>
      </c>
      <c r="D3" s="17">
        <v>1700</v>
      </c>
      <c r="E3" s="114">
        <v>6.5</v>
      </c>
      <c r="F3" s="115">
        <v>-2</v>
      </c>
      <c r="G3" s="121">
        <f>SUMIF(E3:F3,"&lt;&gt;N.E.",E3:F3)</f>
        <v>4.5</v>
      </c>
      <c r="H3" s="114">
        <v>6.5</v>
      </c>
      <c r="I3" s="115">
        <v>-1</v>
      </c>
      <c r="J3" s="117">
        <f>SUMIF(H3:I3,"&lt;&gt;N.E.",H3:I3)</f>
        <v>5.5</v>
      </c>
      <c r="K3" s="114">
        <v>6</v>
      </c>
      <c r="L3" s="115">
        <v>-3</v>
      </c>
      <c r="M3" s="117">
        <f>SUMIF(K3:L3,"&lt;&gt;N.E.",K3:L3)</f>
        <v>3</v>
      </c>
      <c r="N3" s="118">
        <f aca="true" t="shared" si="0" ref="N3:N26">(G3+J3+M3)/3</f>
        <v>4.333333333333333</v>
      </c>
      <c r="O3" s="114">
        <v>6.167</v>
      </c>
      <c r="P3" s="115">
        <v>4.31</v>
      </c>
      <c r="Q3" s="114"/>
      <c r="R3" s="115"/>
      <c r="S3" s="114"/>
      <c r="T3" s="115"/>
      <c r="U3" s="114"/>
      <c r="V3" s="115"/>
      <c r="W3" s="114"/>
      <c r="X3" s="115"/>
      <c r="Y3" s="114"/>
      <c r="Z3" s="115"/>
      <c r="AA3" s="114"/>
      <c r="AB3" s="115"/>
      <c r="AC3" s="114"/>
      <c r="AD3" s="115"/>
      <c r="AE3" s="114"/>
      <c r="AF3" s="115"/>
      <c r="AG3" s="114"/>
      <c r="AH3" s="115"/>
      <c r="AI3" s="114"/>
      <c r="AJ3" s="115"/>
      <c r="AK3" s="114"/>
      <c r="AL3" s="115"/>
      <c r="AM3" s="114"/>
      <c r="AN3" s="115"/>
      <c r="AO3" s="114"/>
      <c r="AP3" s="115"/>
      <c r="AQ3" s="114"/>
      <c r="AR3" s="115"/>
      <c r="AS3" s="114"/>
      <c r="AT3" s="115"/>
      <c r="AU3" s="114"/>
      <c r="AV3" s="115"/>
      <c r="AW3" s="114"/>
      <c r="AX3" s="115"/>
      <c r="AY3" s="114"/>
      <c r="AZ3" s="115"/>
      <c r="BA3" s="114"/>
      <c r="BB3" s="115"/>
      <c r="BC3" s="114"/>
      <c r="BD3" s="115"/>
      <c r="BE3" s="114"/>
      <c r="BF3" s="115"/>
      <c r="BG3" s="114"/>
      <c r="BH3" s="115"/>
      <c r="BI3" s="114"/>
      <c r="BJ3" s="115"/>
      <c r="BK3" s="114"/>
      <c r="BL3" s="115"/>
      <c r="BM3" s="114"/>
      <c r="BN3" s="115"/>
      <c r="BO3" s="114"/>
      <c r="BP3" s="115"/>
      <c r="BQ3" s="114"/>
      <c r="BR3" s="115"/>
      <c r="BS3" s="114"/>
      <c r="BT3" s="115"/>
      <c r="BU3" s="114"/>
      <c r="BV3" s="115"/>
    </row>
    <row r="4" spans="1:74" ht="13.5" thickBot="1">
      <c r="A4" s="18"/>
      <c r="B4" s="19" t="s">
        <v>7</v>
      </c>
      <c r="C4" s="19" t="s">
        <v>186</v>
      </c>
      <c r="D4" s="20">
        <v>1600</v>
      </c>
      <c r="E4" s="114">
        <v>6</v>
      </c>
      <c r="F4" s="115">
        <v>-1</v>
      </c>
      <c r="G4" s="121">
        <f aca="true" t="shared" si="1" ref="G4:G26">SUMIF(E4:F4,"&lt;&gt;N.E.",E4:F4)</f>
        <v>5</v>
      </c>
      <c r="H4" s="114">
        <v>6.5</v>
      </c>
      <c r="I4" s="115">
        <v>-3</v>
      </c>
      <c r="J4" s="117">
        <f aca="true" t="shared" si="2" ref="J4:J26">SUMIF(H4:I4,"&lt;&gt;N.E.",H4:I4)</f>
        <v>3.5</v>
      </c>
      <c r="K4" s="114">
        <v>6.5</v>
      </c>
      <c r="L4" s="115">
        <v>-1</v>
      </c>
      <c r="M4" s="117">
        <f aca="true" t="shared" si="3" ref="M4:M26">SUMIF(K4:L4,"&lt;&gt;N.E.",K4:L4)</f>
        <v>5.5</v>
      </c>
      <c r="N4" s="118">
        <f t="shared" si="0"/>
        <v>4.666666666666667</v>
      </c>
      <c r="O4" s="114">
        <v>6.238</v>
      </c>
      <c r="P4" s="115">
        <v>5.095</v>
      </c>
      <c r="Q4" s="114"/>
      <c r="R4" s="115"/>
      <c r="S4" s="114"/>
      <c r="T4" s="115"/>
      <c r="U4" s="114"/>
      <c r="V4" s="115"/>
      <c r="W4" s="114"/>
      <c r="X4" s="115"/>
      <c r="Y4" s="114"/>
      <c r="Z4" s="115"/>
      <c r="AA4" s="114"/>
      <c r="AB4" s="115"/>
      <c r="AC4" s="114"/>
      <c r="AD4" s="115"/>
      <c r="AE4" s="114"/>
      <c r="AF4" s="115"/>
      <c r="AG4" s="114"/>
      <c r="AH4" s="115"/>
      <c r="AI4" s="114"/>
      <c r="AJ4" s="115"/>
      <c r="AK4" s="114"/>
      <c r="AL4" s="115"/>
      <c r="AM4" s="114"/>
      <c r="AN4" s="115"/>
      <c r="AO4" s="114"/>
      <c r="AP4" s="115"/>
      <c r="AQ4" s="114"/>
      <c r="AR4" s="115"/>
      <c r="AS4" s="114"/>
      <c r="AT4" s="115"/>
      <c r="AU4" s="114"/>
      <c r="AV4" s="115"/>
      <c r="AW4" s="114"/>
      <c r="AX4" s="115"/>
      <c r="AY4" s="114"/>
      <c r="AZ4" s="115"/>
      <c r="BA4" s="114"/>
      <c r="BB4" s="115"/>
      <c r="BC4" s="114"/>
      <c r="BD4" s="115"/>
      <c r="BE4" s="114"/>
      <c r="BF4" s="115"/>
      <c r="BG4" s="114"/>
      <c r="BH4" s="115"/>
      <c r="BI4" s="114"/>
      <c r="BJ4" s="115"/>
      <c r="BK4" s="114"/>
      <c r="BL4" s="115"/>
      <c r="BM4" s="114"/>
      <c r="BN4" s="115"/>
      <c r="BO4" s="114"/>
      <c r="BP4" s="115"/>
      <c r="BQ4" s="114"/>
      <c r="BR4" s="115"/>
      <c r="BS4" s="114"/>
      <c r="BT4" s="115"/>
      <c r="BU4" s="114"/>
      <c r="BV4" s="115"/>
    </row>
    <row r="5" spans="1:74" ht="13.5" thickBot="1">
      <c r="A5" s="29" t="s">
        <v>187</v>
      </c>
      <c r="B5" s="30" t="s">
        <v>8</v>
      </c>
      <c r="C5" s="30"/>
      <c r="D5" s="31">
        <v>1100</v>
      </c>
      <c r="E5" s="114">
        <v>6</v>
      </c>
      <c r="F5" s="115"/>
      <c r="G5" s="121">
        <f t="shared" si="1"/>
        <v>6</v>
      </c>
      <c r="H5" s="114">
        <v>6.5</v>
      </c>
      <c r="I5" s="115"/>
      <c r="J5" s="117">
        <f t="shared" si="2"/>
        <v>6.5</v>
      </c>
      <c r="K5" s="114">
        <v>7</v>
      </c>
      <c r="L5" s="115"/>
      <c r="M5" s="117">
        <f t="shared" si="3"/>
        <v>7</v>
      </c>
      <c r="N5" s="118">
        <f t="shared" si="0"/>
        <v>6.5</v>
      </c>
      <c r="O5" s="114">
        <v>6.361</v>
      </c>
      <c r="P5" s="115">
        <v>6.361</v>
      </c>
      <c r="Q5" s="114"/>
      <c r="R5" s="115">
        <v>6.361</v>
      </c>
      <c r="S5" s="114"/>
      <c r="T5" s="115"/>
      <c r="U5" s="114"/>
      <c r="V5" s="115"/>
      <c r="W5" s="114"/>
      <c r="X5" s="115"/>
      <c r="Y5" s="114"/>
      <c r="Z5" s="115"/>
      <c r="AA5" s="114"/>
      <c r="AB5" s="115"/>
      <c r="AC5" s="114"/>
      <c r="AD5" s="115"/>
      <c r="AE5" s="114"/>
      <c r="AF5" s="115"/>
      <c r="AG5" s="114"/>
      <c r="AH5" s="115"/>
      <c r="AI5" s="114"/>
      <c r="AJ5" s="115"/>
      <c r="AK5" s="114"/>
      <c r="AL5" s="115"/>
      <c r="AM5" s="114"/>
      <c r="AN5" s="115"/>
      <c r="AO5" s="114"/>
      <c r="AP5" s="115"/>
      <c r="AQ5" s="114"/>
      <c r="AR5" s="115"/>
      <c r="AS5" s="114"/>
      <c r="AT5" s="115"/>
      <c r="AU5" s="114"/>
      <c r="AV5" s="115"/>
      <c r="AW5" s="114"/>
      <c r="AX5" s="115"/>
      <c r="AY5" s="114"/>
      <c r="AZ5" s="115"/>
      <c r="BA5" s="114"/>
      <c r="BB5" s="115"/>
      <c r="BC5" s="114"/>
      <c r="BD5" s="115"/>
      <c r="BE5" s="114"/>
      <c r="BF5" s="115"/>
      <c r="BG5" s="114"/>
      <c r="BH5" s="115"/>
      <c r="BI5" s="114"/>
      <c r="BJ5" s="115"/>
      <c r="BK5" s="114"/>
      <c r="BL5" s="115"/>
      <c r="BM5" s="114"/>
      <c r="BN5" s="115"/>
      <c r="BO5" s="114"/>
      <c r="BP5" s="115"/>
      <c r="BQ5" s="114"/>
      <c r="BR5" s="115"/>
      <c r="BS5" s="114"/>
      <c r="BT5" s="115"/>
      <c r="BU5" s="114"/>
      <c r="BV5" s="115"/>
    </row>
    <row r="6" spans="1:74" ht="13.5" thickBot="1">
      <c r="A6" s="16" t="s">
        <v>188</v>
      </c>
      <c r="B6" s="7" t="s">
        <v>8</v>
      </c>
      <c r="C6" s="7"/>
      <c r="D6" s="17">
        <v>850</v>
      </c>
      <c r="E6" s="114">
        <v>6.5</v>
      </c>
      <c r="F6" s="115"/>
      <c r="G6" s="121">
        <f t="shared" si="1"/>
        <v>6.5</v>
      </c>
      <c r="H6" s="114">
        <v>6</v>
      </c>
      <c r="I6" s="115"/>
      <c r="J6" s="117">
        <f t="shared" si="2"/>
        <v>6</v>
      </c>
      <c r="K6" s="114">
        <v>6</v>
      </c>
      <c r="L6" s="115"/>
      <c r="M6" s="117">
        <f t="shared" si="3"/>
        <v>6</v>
      </c>
      <c r="N6" s="118">
        <f t="shared" si="0"/>
        <v>6.166666666666667</v>
      </c>
      <c r="O6" s="114">
        <v>5.952</v>
      </c>
      <c r="P6" s="115">
        <v>5.881</v>
      </c>
      <c r="Q6" s="114"/>
      <c r="R6" s="115">
        <v>5.881</v>
      </c>
      <c r="S6" s="114"/>
      <c r="T6" s="115"/>
      <c r="U6" s="114"/>
      <c r="V6" s="115"/>
      <c r="W6" s="114"/>
      <c r="X6" s="115"/>
      <c r="Y6" s="114"/>
      <c r="Z6" s="115"/>
      <c r="AA6" s="114"/>
      <c r="AB6" s="115"/>
      <c r="AC6" s="114"/>
      <c r="AD6" s="115"/>
      <c r="AE6" s="114"/>
      <c r="AF6" s="115"/>
      <c r="AG6" s="114"/>
      <c r="AH6" s="115"/>
      <c r="AI6" s="114"/>
      <c r="AJ6" s="115"/>
      <c r="AK6" s="114"/>
      <c r="AL6" s="115"/>
      <c r="AM6" s="114"/>
      <c r="AN6" s="115"/>
      <c r="AO6" s="114"/>
      <c r="AP6" s="115"/>
      <c r="AQ6" s="114"/>
      <c r="AR6" s="115"/>
      <c r="AS6" s="114"/>
      <c r="AT6" s="115"/>
      <c r="AU6" s="114"/>
      <c r="AV6" s="115"/>
      <c r="AW6" s="114"/>
      <c r="AX6" s="115"/>
      <c r="AY6" s="114"/>
      <c r="AZ6" s="115"/>
      <c r="BA6" s="114"/>
      <c r="BB6" s="115"/>
      <c r="BC6" s="114"/>
      <c r="BD6" s="115"/>
      <c r="BE6" s="114"/>
      <c r="BF6" s="115"/>
      <c r="BG6" s="114"/>
      <c r="BH6" s="115"/>
      <c r="BI6" s="114"/>
      <c r="BJ6" s="115"/>
      <c r="BK6" s="114"/>
      <c r="BL6" s="115"/>
      <c r="BM6" s="114"/>
      <c r="BN6" s="115"/>
      <c r="BO6" s="114"/>
      <c r="BP6" s="115"/>
      <c r="BQ6" s="114"/>
      <c r="BR6" s="115"/>
      <c r="BS6" s="114"/>
      <c r="BT6" s="115"/>
      <c r="BU6" s="114"/>
      <c r="BV6" s="115"/>
    </row>
    <row r="7" spans="1:74" ht="13.5" thickBot="1">
      <c r="A7" s="16" t="s">
        <v>189</v>
      </c>
      <c r="B7" s="7" t="s">
        <v>8</v>
      </c>
      <c r="C7" s="7"/>
      <c r="D7" s="17">
        <v>150</v>
      </c>
      <c r="E7" s="114">
        <v>5.5</v>
      </c>
      <c r="F7" s="115"/>
      <c r="G7" s="121">
        <f t="shared" si="1"/>
        <v>5.5</v>
      </c>
      <c r="H7" s="114">
        <v>6</v>
      </c>
      <c r="I7" s="115"/>
      <c r="J7" s="117">
        <f t="shared" si="2"/>
        <v>6</v>
      </c>
      <c r="K7" s="114">
        <v>6</v>
      </c>
      <c r="L7" s="115">
        <v>-0.5</v>
      </c>
      <c r="M7" s="117">
        <f t="shared" si="3"/>
        <v>5.5</v>
      </c>
      <c r="N7" s="118">
        <f t="shared" si="0"/>
        <v>5.666666666666667</v>
      </c>
      <c r="O7" s="114">
        <v>5.945</v>
      </c>
      <c r="P7" s="115">
        <v>5.861</v>
      </c>
      <c r="Q7" s="114"/>
      <c r="R7" s="115"/>
      <c r="S7" s="114"/>
      <c r="T7" s="115"/>
      <c r="U7" s="114"/>
      <c r="V7" s="115"/>
      <c r="W7" s="114"/>
      <c r="X7" s="115"/>
      <c r="Y7" s="114"/>
      <c r="Z7" s="115"/>
      <c r="AA7" s="114"/>
      <c r="AB7" s="115"/>
      <c r="AC7" s="114"/>
      <c r="AD7" s="115"/>
      <c r="AE7" s="114"/>
      <c r="AF7" s="115"/>
      <c r="AG7" s="114"/>
      <c r="AH7" s="115"/>
      <c r="AI7" s="114"/>
      <c r="AJ7" s="115"/>
      <c r="AK7" s="114"/>
      <c r="AL7" s="115"/>
      <c r="AM7" s="114"/>
      <c r="AN7" s="115"/>
      <c r="AO7" s="114"/>
      <c r="AP7" s="115"/>
      <c r="AQ7" s="114"/>
      <c r="AR7" s="115"/>
      <c r="AS7" s="114"/>
      <c r="AT7" s="115"/>
      <c r="AU7" s="114"/>
      <c r="AV7" s="115"/>
      <c r="AW7" s="114"/>
      <c r="AX7" s="115"/>
      <c r="AY7" s="114"/>
      <c r="AZ7" s="115"/>
      <c r="BA7" s="114"/>
      <c r="BB7" s="115"/>
      <c r="BC7" s="114"/>
      <c r="BD7" s="115"/>
      <c r="BE7" s="114"/>
      <c r="BF7" s="115"/>
      <c r="BG7" s="114"/>
      <c r="BH7" s="115"/>
      <c r="BI7" s="114"/>
      <c r="BJ7" s="115"/>
      <c r="BK7" s="114"/>
      <c r="BL7" s="115"/>
      <c r="BM7" s="114"/>
      <c r="BN7" s="115"/>
      <c r="BO7" s="114"/>
      <c r="BP7" s="115"/>
      <c r="BQ7" s="114"/>
      <c r="BR7" s="115"/>
      <c r="BS7" s="114"/>
      <c r="BT7" s="115"/>
      <c r="BU7" s="114"/>
      <c r="BV7" s="115"/>
    </row>
    <row r="8" spans="1:74" ht="13.5" thickBot="1">
      <c r="A8" s="16" t="s">
        <v>190</v>
      </c>
      <c r="B8" s="7" t="s">
        <v>8</v>
      </c>
      <c r="C8" s="15"/>
      <c r="D8" s="17">
        <v>500</v>
      </c>
      <c r="E8" s="114">
        <v>6.5</v>
      </c>
      <c r="F8" s="115"/>
      <c r="G8" s="121">
        <f t="shared" si="1"/>
        <v>6.5</v>
      </c>
      <c r="H8" s="114">
        <v>6</v>
      </c>
      <c r="I8" s="115"/>
      <c r="J8" s="117">
        <f t="shared" si="2"/>
        <v>6</v>
      </c>
      <c r="K8" s="114">
        <v>4</v>
      </c>
      <c r="L8" s="115"/>
      <c r="M8" s="117">
        <f t="shared" si="3"/>
        <v>4</v>
      </c>
      <c r="N8" s="118">
        <f t="shared" si="0"/>
        <v>5.5</v>
      </c>
      <c r="O8" s="114">
        <v>5.762</v>
      </c>
      <c r="P8" s="115">
        <v>5.762</v>
      </c>
      <c r="Q8" s="114"/>
      <c r="R8" s="115"/>
      <c r="S8" s="114"/>
      <c r="T8" s="115"/>
      <c r="U8" s="114"/>
      <c r="V8" s="115"/>
      <c r="W8" s="114"/>
      <c r="X8" s="115"/>
      <c r="Y8" s="114"/>
      <c r="Z8" s="115"/>
      <c r="AA8" s="114"/>
      <c r="AB8" s="115"/>
      <c r="AC8" s="114"/>
      <c r="AD8" s="115"/>
      <c r="AE8" s="114"/>
      <c r="AF8" s="115"/>
      <c r="AG8" s="114"/>
      <c r="AH8" s="115"/>
      <c r="AI8" s="114"/>
      <c r="AJ8" s="115"/>
      <c r="AK8" s="114"/>
      <c r="AL8" s="115"/>
      <c r="AM8" s="114"/>
      <c r="AN8" s="115"/>
      <c r="AO8" s="114"/>
      <c r="AP8" s="115"/>
      <c r="AQ8" s="114"/>
      <c r="AR8" s="115"/>
      <c r="AS8" s="114"/>
      <c r="AT8" s="115"/>
      <c r="AU8" s="114"/>
      <c r="AV8" s="115"/>
      <c r="AW8" s="114"/>
      <c r="AX8" s="115"/>
      <c r="AY8" s="114"/>
      <c r="AZ8" s="115"/>
      <c r="BA8" s="114"/>
      <c r="BB8" s="115"/>
      <c r="BC8" s="114"/>
      <c r="BD8" s="115"/>
      <c r="BE8" s="114"/>
      <c r="BF8" s="115"/>
      <c r="BG8" s="114"/>
      <c r="BH8" s="115"/>
      <c r="BI8" s="114"/>
      <c r="BJ8" s="115"/>
      <c r="BK8" s="114"/>
      <c r="BL8" s="115"/>
      <c r="BM8" s="114"/>
      <c r="BN8" s="115"/>
      <c r="BO8" s="114"/>
      <c r="BP8" s="115"/>
      <c r="BQ8" s="114"/>
      <c r="BR8" s="115"/>
      <c r="BS8" s="114"/>
      <c r="BT8" s="115"/>
      <c r="BU8" s="114"/>
      <c r="BV8" s="115"/>
    </row>
    <row r="9" spans="1:74" ht="13.5" thickBot="1">
      <c r="A9" s="16"/>
      <c r="B9" s="7" t="s">
        <v>8</v>
      </c>
      <c r="C9" s="7" t="s">
        <v>308</v>
      </c>
      <c r="D9" s="21">
        <v>900</v>
      </c>
      <c r="E9" s="114">
        <v>6.5</v>
      </c>
      <c r="F9" s="115">
        <v>1</v>
      </c>
      <c r="G9" s="121">
        <f t="shared" si="1"/>
        <v>7.5</v>
      </c>
      <c r="H9" s="114" t="s">
        <v>313</v>
      </c>
      <c r="I9" s="115"/>
      <c r="J9" s="117">
        <f t="shared" si="2"/>
        <v>0</v>
      </c>
      <c r="K9" s="114" t="s">
        <v>313</v>
      </c>
      <c r="L9" s="115"/>
      <c r="M9" s="117">
        <f t="shared" si="3"/>
        <v>0</v>
      </c>
      <c r="N9" s="118">
        <f t="shared" si="0"/>
        <v>2.5</v>
      </c>
      <c r="O9" s="114">
        <v>6.067</v>
      </c>
      <c r="P9" s="115">
        <v>6.067</v>
      </c>
      <c r="Q9" s="114"/>
      <c r="R9" s="115">
        <v>6.067</v>
      </c>
      <c r="S9" s="114"/>
      <c r="T9" s="115"/>
      <c r="U9" s="114"/>
      <c r="V9" s="115"/>
      <c r="W9" s="114"/>
      <c r="X9" s="115"/>
      <c r="Y9" s="114"/>
      <c r="Z9" s="115"/>
      <c r="AA9" s="114"/>
      <c r="AB9" s="115"/>
      <c r="AC9" s="114"/>
      <c r="AD9" s="115"/>
      <c r="AE9" s="114"/>
      <c r="AF9" s="115"/>
      <c r="AG9" s="114"/>
      <c r="AH9" s="115"/>
      <c r="AI9" s="114"/>
      <c r="AJ9" s="115"/>
      <c r="AK9" s="114"/>
      <c r="AL9" s="115"/>
      <c r="AM9" s="114"/>
      <c r="AN9" s="115"/>
      <c r="AO9" s="114"/>
      <c r="AP9" s="115"/>
      <c r="AQ9" s="114"/>
      <c r="AR9" s="115"/>
      <c r="AS9" s="114"/>
      <c r="AT9" s="115"/>
      <c r="AU9" s="114"/>
      <c r="AV9" s="115"/>
      <c r="AW9" s="114"/>
      <c r="AX9" s="115"/>
      <c r="AY9" s="114"/>
      <c r="AZ9" s="115"/>
      <c r="BA9" s="114"/>
      <c r="BB9" s="115"/>
      <c r="BC9" s="114"/>
      <c r="BD9" s="115"/>
      <c r="BE9" s="114"/>
      <c r="BF9" s="115"/>
      <c r="BG9" s="114"/>
      <c r="BH9" s="115"/>
      <c r="BI9" s="114"/>
      <c r="BJ9" s="115"/>
      <c r="BK9" s="114"/>
      <c r="BL9" s="115"/>
      <c r="BM9" s="114"/>
      <c r="BN9" s="115"/>
      <c r="BO9" s="114"/>
      <c r="BP9" s="115"/>
      <c r="BQ9" s="114"/>
      <c r="BR9" s="115"/>
      <c r="BS9" s="114"/>
      <c r="BT9" s="115"/>
      <c r="BU9" s="114"/>
      <c r="BV9" s="115"/>
    </row>
    <row r="10" spans="1:74" ht="13.5" thickBot="1">
      <c r="A10" s="16"/>
      <c r="B10" s="7" t="s">
        <v>8</v>
      </c>
      <c r="C10" s="7" t="s">
        <v>191</v>
      </c>
      <c r="D10" s="17">
        <v>800</v>
      </c>
      <c r="E10" s="114">
        <v>6</v>
      </c>
      <c r="F10" s="115">
        <v>-0.5</v>
      </c>
      <c r="G10" s="121">
        <f t="shared" si="1"/>
        <v>5.5</v>
      </c>
      <c r="H10" s="114" t="s">
        <v>313</v>
      </c>
      <c r="I10" s="115"/>
      <c r="J10" s="117">
        <f t="shared" si="2"/>
        <v>0</v>
      </c>
      <c r="K10" s="114" t="s">
        <v>313</v>
      </c>
      <c r="L10" s="115"/>
      <c r="M10" s="117">
        <f t="shared" si="3"/>
        <v>0</v>
      </c>
      <c r="N10" s="118">
        <f t="shared" si="0"/>
        <v>1.8333333333333333</v>
      </c>
      <c r="O10" s="114">
        <v>6</v>
      </c>
      <c r="P10" s="115">
        <v>5.75</v>
      </c>
      <c r="Q10" s="114"/>
      <c r="R10" s="115"/>
      <c r="S10" s="114"/>
      <c r="T10" s="115"/>
      <c r="U10" s="114"/>
      <c r="V10" s="115"/>
      <c r="W10" s="114"/>
      <c r="X10" s="115"/>
      <c r="Y10" s="114"/>
      <c r="Z10" s="115"/>
      <c r="AA10" s="114"/>
      <c r="AB10" s="115"/>
      <c r="AC10" s="114"/>
      <c r="AD10" s="115"/>
      <c r="AE10" s="114"/>
      <c r="AF10" s="115"/>
      <c r="AG10" s="114"/>
      <c r="AH10" s="115"/>
      <c r="AI10" s="114"/>
      <c r="AJ10" s="115"/>
      <c r="AK10" s="114"/>
      <c r="AL10" s="115"/>
      <c r="AM10" s="114"/>
      <c r="AN10" s="115"/>
      <c r="AO10" s="114"/>
      <c r="AP10" s="115"/>
      <c r="AQ10" s="114"/>
      <c r="AR10" s="115"/>
      <c r="AS10" s="114"/>
      <c r="AT10" s="115"/>
      <c r="AU10" s="114"/>
      <c r="AV10" s="115"/>
      <c r="AW10" s="114"/>
      <c r="AX10" s="115"/>
      <c r="AY10" s="114"/>
      <c r="AZ10" s="115"/>
      <c r="BA10" s="114"/>
      <c r="BB10" s="115"/>
      <c r="BC10" s="114"/>
      <c r="BD10" s="115"/>
      <c r="BE10" s="114"/>
      <c r="BF10" s="115"/>
      <c r="BG10" s="114"/>
      <c r="BH10" s="115"/>
      <c r="BI10" s="114"/>
      <c r="BJ10" s="115"/>
      <c r="BK10" s="114"/>
      <c r="BL10" s="115"/>
      <c r="BM10" s="114"/>
      <c r="BN10" s="115"/>
      <c r="BO10" s="114"/>
      <c r="BP10" s="115"/>
      <c r="BQ10" s="114"/>
      <c r="BR10" s="115"/>
      <c r="BS10" s="114"/>
      <c r="BT10" s="115"/>
      <c r="BU10" s="114"/>
      <c r="BV10" s="115"/>
    </row>
    <row r="11" spans="1:74" ht="13.5" thickBot="1">
      <c r="A11" s="22"/>
      <c r="B11" s="23" t="s">
        <v>8</v>
      </c>
      <c r="C11" s="23" t="s">
        <v>192</v>
      </c>
      <c r="D11" s="24">
        <v>600</v>
      </c>
      <c r="E11" s="119" t="s">
        <v>313</v>
      </c>
      <c r="F11" s="115"/>
      <c r="G11" s="121">
        <f t="shared" si="1"/>
        <v>0</v>
      </c>
      <c r="H11" s="114" t="s">
        <v>313</v>
      </c>
      <c r="I11" s="115"/>
      <c r="J11" s="117">
        <f t="shared" si="2"/>
        <v>0</v>
      </c>
      <c r="K11" s="114" t="s">
        <v>313</v>
      </c>
      <c r="L11" s="115"/>
      <c r="M11" s="117">
        <f t="shared" si="3"/>
        <v>0</v>
      </c>
      <c r="N11" s="118">
        <f t="shared" si="0"/>
        <v>0</v>
      </c>
      <c r="O11" s="114"/>
      <c r="P11" s="115"/>
      <c r="Q11" s="114"/>
      <c r="R11" s="115"/>
      <c r="S11" s="114"/>
      <c r="T11" s="115"/>
      <c r="U11" s="114"/>
      <c r="V11" s="115"/>
      <c r="W11" s="114"/>
      <c r="X11" s="115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114"/>
      <c r="AL11" s="115"/>
      <c r="AM11" s="114"/>
      <c r="AN11" s="115"/>
      <c r="AO11" s="114"/>
      <c r="AP11" s="115"/>
      <c r="AQ11" s="114"/>
      <c r="AR11" s="115"/>
      <c r="AS11" s="114"/>
      <c r="AT11" s="115"/>
      <c r="AU11" s="114"/>
      <c r="AV11" s="115"/>
      <c r="AW11" s="114"/>
      <c r="AX11" s="115"/>
      <c r="AY11" s="114"/>
      <c r="AZ11" s="115"/>
      <c r="BA11" s="114"/>
      <c r="BB11" s="115"/>
      <c r="BC11" s="114"/>
      <c r="BD11" s="115"/>
      <c r="BE11" s="114"/>
      <c r="BF11" s="115"/>
      <c r="BG11" s="114"/>
      <c r="BH11" s="115"/>
      <c r="BI11" s="114"/>
      <c r="BJ11" s="115"/>
      <c r="BK11" s="114"/>
      <c r="BL11" s="115"/>
      <c r="BM11" s="114"/>
      <c r="BN11" s="115"/>
      <c r="BO11" s="114"/>
      <c r="BP11" s="115"/>
      <c r="BQ11" s="114"/>
      <c r="BR11" s="115"/>
      <c r="BS11" s="114"/>
      <c r="BT11" s="115"/>
      <c r="BU11" s="114"/>
      <c r="BV11" s="115"/>
    </row>
    <row r="12" spans="1:74" ht="13.5" thickBot="1">
      <c r="A12" s="26"/>
      <c r="B12" s="19" t="s">
        <v>8</v>
      </c>
      <c r="C12" s="19" t="s">
        <v>193</v>
      </c>
      <c r="D12" s="20">
        <v>2100</v>
      </c>
      <c r="E12" s="114" t="s">
        <v>313</v>
      </c>
      <c r="F12" s="115"/>
      <c r="G12" s="121">
        <f t="shared" si="1"/>
        <v>0</v>
      </c>
      <c r="H12" s="114" t="s">
        <v>313</v>
      </c>
      <c r="I12" s="115"/>
      <c r="J12" s="117">
        <f t="shared" si="2"/>
        <v>0</v>
      </c>
      <c r="K12" s="114">
        <v>5</v>
      </c>
      <c r="L12" s="115"/>
      <c r="M12" s="117">
        <f t="shared" si="3"/>
        <v>5</v>
      </c>
      <c r="N12" s="118">
        <f t="shared" si="0"/>
        <v>1.6666666666666667</v>
      </c>
      <c r="O12" s="114">
        <v>5.458</v>
      </c>
      <c r="P12" s="115">
        <v>5.458</v>
      </c>
      <c r="Q12" s="114"/>
      <c r="R12" s="115"/>
      <c r="S12" s="114"/>
      <c r="T12" s="115"/>
      <c r="U12" s="114"/>
      <c r="V12" s="115"/>
      <c r="W12" s="114"/>
      <c r="X12" s="115"/>
      <c r="Y12" s="114"/>
      <c r="Z12" s="115"/>
      <c r="AA12" s="114"/>
      <c r="AB12" s="115"/>
      <c r="AC12" s="114"/>
      <c r="AD12" s="115"/>
      <c r="AE12" s="114"/>
      <c r="AF12" s="115"/>
      <c r="AG12" s="114"/>
      <c r="AH12" s="115"/>
      <c r="AI12" s="114"/>
      <c r="AJ12" s="115"/>
      <c r="AK12" s="114"/>
      <c r="AL12" s="115"/>
      <c r="AM12" s="114"/>
      <c r="AN12" s="115"/>
      <c r="AO12" s="114"/>
      <c r="AP12" s="115"/>
      <c r="AQ12" s="114"/>
      <c r="AR12" s="115"/>
      <c r="AS12" s="114"/>
      <c r="AT12" s="115"/>
      <c r="AU12" s="114"/>
      <c r="AV12" s="115"/>
      <c r="AW12" s="114"/>
      <c r="AX12" s="115"/>
      <c r="AY12" s="114"/>
      <c r="AZ12" s="115"/>
      <c r="BA12" s="114"/>
      <c r="BB12" s="115"/>
      <c r="BC12" s="114"/>
      <c r="BD12" s="115"/>
      <c r="BE12" s="114"/>
      <c r="BF12" s="115"/>
      <c r="BG12" s="114"/>
      <c r="BH12" s="115"/>
      <c r="BI12" s="114"/>
      <c r="BJ12" s="115"/>
      <c r="BK12" s="114"/>
      <c r="BL12" s="115"/>
      <c r="BM12" s="114"/>
      <c r="BN12" s="115"/>
      <c r="BO12" s="114"/>
      <c r="BP12" s="115"/>
      <c r="BQ12" s="114"/>
      <c r="BR12" s="115"/>
      <c r="BS12" s="114"/>
      <c r="BT12" s="115"/>
      <c r="BU12" s="114"/>
      <c r="BV12" s="115"/>
    </row>
    <row r="13" spans="1:74" ht="13.5" thickBot="1">
      <c r="A13" s="29" t="s">
        <v>194</v>
      </c>
      <c r="B13" s="30" t="s">
        <v>9</v>
      </c>
      <c r="C13" s="30"/>
      <c r="D13" s="31">
        <v>250</v>
      </c>
      <c r="E13" s="114"/>
      <c r="F13" s="115"/>
      <c r="G13" s="121">
        <f t="shared" si="1"/>
        <v>0</v>
      </c>
      <c r="H13" s="114">
        <v>6</v>
      </c>
      <c r="I13" s="115"/>
      <c r="J13" s="117">
        <f t="shared" si="2"/>
        <v>6</v>
      </c>
      <c r="K13" s="114">
        <v>5</v>
      </c>
      <c r="L13" s="115"/>
      <c r="M13" s="117">
        <f t="shared" si="3"/>
        <v>5</v>
      </c>
      <c r="N13" s="118">
        <f t="shared" si="0"/>
        <v>3.6666666666666665</v>
      </c>
      <c r="O13" s="114">
        <v>6.238</v>
      </c>
      <c r="P13" s="115">
        <v>6.167</v>
      </c>
      <c r="Q13" s="114"/>
      <c r="R13" s="115"/>
      <c r="S13" s="114"/>
      <c r="T13" s="115"/>
      <c r="U13" s="114"/>
      <c r="V13" s="115"/>
      <c r="W13" s="114"/>
      <c r="X13" s="115"/>
      <c r="Y13" s="114"/>
      <c r="Z13" s="115"/>
      <c r="AA13" s="114"/>
      <c r="AB13" s="115"/>
      <c r="AC13" s="114"/>
      <c r="AD13" s="115"/>
      <c r="AE13" s="114"/>
      <c r="AF13" s="115"/>
      <c r="AG13" s="114"/>
      <c r="AH13" s="115"/>
      <c r="AI13" s="114"/>
      <c r="AJ13" s="115"/>
      <c r="AK13" s="114"/>
      <c r="AL13" s="115"/>
      <c r="AM13" s="114"/>
      <c r="AN13" s="115"/>
      <c r="AO13" s="114"/>
      <c r="AP13" s="115"/>
      <c r="AQ13" s="114"/>
      <c r="AR13" s="115"/>
      <c r="AS13" s="114"/>
      <c r="AT13" s="115"/>
      <c r="AU13" s="114"/>
      <c r="AV13" s="115"/>
      <c r="AW13" s="114"/>
      <c r="AX13" s="115"/>
      <c r="AY13" s="114"/>
      <c r="AZ13" s="115"/>
      <c r="BA13" s="114"/>
      <c r="BB13" s="115"/>
      <c r="BC13" s="114"/>
      <c r="BD13" s="115"/>
      <c r="BE13" s="114"/>
      <c r="BF13" s="115"/>
      <c r="BG13" s="114"/>
      <c r="BH13" s="115"/>
      <c r="BI13" s="114"/>
      <c r="BJ13" s="115"/>
      <c r="BK13" s="114"/>
      <c r="BL13" s="115"/>
      <c r="BM13" s="114"/>
      <c r="BN13" s="115"/>
      <c r="BO13" s="114"/>
      <c r="BP13" s="115"/>
      <c r="BQ13" s="114"/>
      <c r="BR13" s="115"/>
      <c r="BS13" s="114"/>
      <c r="BT13" s="115"/>
      <c r="BU13" s="114"/>
      <c r="BV13" s="115"/>
    </row>
    <row r="14" spans="1:74" ht="13.5" thickBot="1">
      <c r="A14" s="16" t="s">
        <v>195</v>
      </c>
      <c r="B14" s="7" t="s">
        <v>9</v>
      </c>
      <c r="C14" s="7"/>
      <c r="D14" s="17">
        <v>2700</v>
      </c>
      <c r="E14" s="114">
        <v>6.5</v>
      </c>
      <c r="F14" s="115">
        <v>1</v>
      </c>
      <c r="G14" s="121">
        <f t="shared" si="1"/>
        <v>7.5</v>
      </c>
      <c r="H14" s="114">
        <v>5.5</v>
      </c>
      <c r="I14" s="115"/>
      <c r="J14" s="117">
        <f t="shared" si="2"/>
        <v>5.5</v>
      </c>
      <c r="K14" s="114">
        <v>6.5</v>
      </c>
      <c r="L14" s="115"/>
      <c r="M14" s="117">
        <f t="shared" si="3"/>
        <v>6.5</v>
      </c>
      <c r="N14" s="118">
        <f t="shared" si="0"/>
        <v>6.5</v>
      </c>
      <c r="O14" s="114">
        <v>6.25</v>
      </c>
      <c r="P14" s="115">
        <v>6.5</v>
      </c>
      <c r="Q14" s="114"/>
      <c r="R14" s="115">
        <v>6.5</v>
      </c>
      <c r="S14" s="114"/>
      <c r="T14" s="115"/>
      <c r="U14" s="114"/>
      <c r="V14" s="115"/>
      <c r="W14" s="114"/>
      <c r="X14" s="115"/>
      <c r="Y14" s="114"/>
      <c r="Z14" s="115"/>
      <c r="AA14" s="114"/>
      <c r="AB14" s="115"/>
      <c r="AC14" s="114"/>
      <c r="AD14" s="115"/>
      <c r="AE14" s="114"/>
      <c r="AF14" s="115"/>
      <c r="AG14" s="114"/>
      <c r="AH14" s="115"/>
      <c r="AI14" s="114"/>
      <c r="AJ14" s="115"/>
      <c r="AK14" s="114"/>
      <c r="AL14" s="115"/>
      <c r="AM14" s="114"/>
      <c r="AN14" s="115"/>
      <c r="AO14" s="114"/>
      <c r="AP14" s="115"/>
      <c r="AQ14" s="114"/>
      <c r="AR14" s="115"/>
      <c r="AS14" s="114"/>
      <c r="AT14" s="115"/>
      <c r="AU14" s="114"/>
      <c r="AV14" s="115"/>
      <c r="AW14" s="114"/>
      <c r="AX14" s="115"/>
      <c r="AY14" s="114"/>
      <c r="AZ14" s="115"/>
      <c r="BA14" s="114"/>
      <c r="BB14" s="115"/>
      <c r="BC14" s="114"/>
      <c r="BD14" s="115"/>
      <c r="BE14" s="114"/>
      <c r="BF14" s="115"/>
      <c r="BG14" s="114"/>
      <c r="BH14" s="115"/>
      <c r="BI14" s="114"/>
      <c r="BJ14" s="115"/>
      <c r="BK14" s="114"/>
      <c r="BL14" s="115"/>
      <c r="BM14" s="114"/>
      <c r="BN14" s="115"/>
      <c r="BO14" s="114"/>
      <c r="BP14" s="115"/>
      <c r="BQ14" s="114"/>
      <c r="BR14" s="115"/>
      <c r="BS14" s="114"/>
      <c r="BT14" s="115"/>
      <c r="BU14" s="114"/>
      <c r="BV14" s="115"/>
    </row>
    <row r="15" spans="1:74" ht="13.5" thickBot="1">
      <c r="A15" s="25" t="s">
        <v>196</v>
      </c>
      <c r="B15" s="7" t="s">
        <v>9</v>
      </c>
      <c r="C15" s="7"/>
      <c r="D15" s="17">
        <v>1700</v>
      </c>
      <c r="E15" s="114">
        <v>6</v>
      </c>
      <c r="F15" s="115"/>
      <c r="G15" s="121">
        <f t="shared" si="1"/>
        <v>6</v>
      </c>
      <c r="H15" s="114">
        <v>7</v>
      </c>
      <c r="I15" s="115">
        <v>3</v>
      </c>
      <c r="J15" s="117">
        <f t="shared" si="2"/>
        <v>10</v>
      </c>
      <c r="K15" s="114">
        <v>5.5</v>
      </c>
      <c r="L15" s="115">
        <v>1</v>
      </c>
      <c r="M15" s="117">
        <f t="shared" si="3"/>
        <v>6.5</v>
      </c>
      <c r="N15" s="118">
        <f t="shared" si="0"/>
        <v>7.5</v>
      </c>
      <c r="O15" s="114">
        <v>5.933</v>
      </c>
      <c r="P15" s="115">
        <v>6.233</v>
      </c>
      <c r="Q15" s="114"/>
      <c r="R15" s="115">
        <v>6.233</v>
      </c>
      <c r="S15" s="114"/>
      <c r="T15" s="115"/>
      <c r="U15" s="114"/>
      <c r="V15" s="115"/>
      <c r="W15" s="114"/>
      <c r="X15" s="115"/>
      <c r="Y15" s="114"/>
      <c r="Z15" s="115"/>
      <c r="AA15" s="114"/>
      <c r="AB15" s="115"/>
      <c r="AC15" s="114"/>
      <c r="AD15" s="115"/>
      <c r="AE15" s="114"/>
      <c r="AF15" s="115"/>
      <c r="AG15" s="114"/>
      <c r="AH15" s="115"/>
      <c r="AI15" s="114"/>
      <c r="AJ15" s="115"/>
      <c r="AK15" s="114"/>
      <c r="AL15" s="115"/>
      <c r="AM15" s="114"/>
      <c r="AN15" s="115"/>
      <c r="AO15" s="114"/>
      <c r="AP15" s="115"/>
      <c r="AQ15" s="114"/>
      <c r="AR15" s="115"/>
      <c r="AS15" s="114"/>
      <c r="AT15" s="115"/>
      <c r="AU15" s="114"/>
      <c r="AV15" s="115"/>
      <c r="AW15" s="114"/>
      <c r="AX15" s="115"/>
      <c r="AY15" s="114"/>
      <c r="AZ15" s="115"/>
      <c r="BA15" s="114"/>
      <c r="BB15" s="115"/>
      <c r="BC15" s="114"/>
      <c r="BD15" s="115"/>
      <c r="BE15" s="114"/>
      <c r="BF15" s="115"/>
      <c r="BG15" s="114"/>
      <c r="BH15" s="115"/>
      <c r="BI15" s="114"/>
      <c r="BJ15" s="115"/>
      <c r="BK15" s="114"/>
      <c r="BL15" s="115"/>
      <c r="BM15" s="114"/>
      <c r="BN15" s="115"/>
      <c r="BO15" s="114"/>
      <c r="BP15" s="115"/>
      <c r="BQ15" s="114"/>
      <c r="BR15" s="115"/>
      <c r="BS15" s="114"/>
      <c r="BT15" s="115"/>
      <c r="BU15" s="114"/>
      <c r="BV15" s="115"/>
    </row>
    <row r="16" spans="1:74" ht="13.5" thickBot="1">
      <c r="A16" s="16" t="s">
        <v>197</v>
      </c>
      <c r="B16" s="7" t="s">
        <v>9</v>
      </c>
      <c r="C16" s="7"/>
      <c r="D16" s="17">
        <v>500</v>
      </c>
      <c r="E16" s="114">
        <v>5.5</v>
      </c>
      <c r="F16" s="115"/>
      <c r="G16" s="121">
        <f t="shared" si="1"/>
        <v>5.5</v>
      </c>
      <c r="H16" s="114">
        <v>6.5</v>
      </c>
      <c r="I16" s="115">
        <v>3</v>
      </c>
      <c r="J16" s="117">
        <f t="shared" si="2"/>
        <v>9.5</v>
      </c>
      <c r="K16" s="114">
        <v>6</v>
      </c>
      <c r="L16" s="115">
        <v>-0.5</v>
      </c>
      <c r="M16" s="117">
        <f t="shared" si="3"/>
        <v>5.5</v>
      </c>
      <c r="N16" s="118">
        <f t="shared" si="0"/>
        <v>6.833333333333333</v>
      </c>
      <c r="O16" s="114">
        <v>6.5</v>
      </c>
      <c r="P16" s="115">
        <v>7.333</v>
      </c>
      <c r="Q16" s="114"/>
      <c r="R16" s="115">
        <v>7.333</v>
      </c>
      <c r="S16" s="114"/>
      <c r="T16" s="115"/>
      <c r="U16" s="114"/>
      <c r="V16" s="115"/>
      <c r="W16" s="114"/>
      <c r="X16" s="115"/>
      <c r="Y16" s="114"/>
      <c r="Z16" s="115"/>
      <c r="AA16" s="114"/>
      <c r="AB16" s="115"/>
      <c r="AC16" s="114"/>
      <c r="AD16" s="115"/>
      <c r="AE16" s="114"/>
      <c r="AF16" s="115"/>
      <c r="AG16" s="114"/>
      <c r="AH16" s="115"/>
      <c r="AI16" s="114"/>
      <c r="AJ16" s="115"/>
      <c r="AK16" s="114"/>
      <c r="AL16" s="115"/>
      <c r="AM16" s="114"/>
      <c r="AN16" s="115"/>
      <c r="AO16" s="114"/>
      <c r="AP16" s="115"/>
      <c r="AQ16" s="114"/>
      <c r="AR16" s="115"/>
      <c r="AS16" s="114"/>
      <c r="AT16" s="115"/>
      <c r="AU16" s="114"/>
      <c r="AV16" s="115"/>
      <c r="AW16" s="114"/>
      <c r="AX16" s="115"/>
      <c r="AY16" s="114"/>
      <c r="AZ16" s="115"/>
      <c r="BA16" s="114"/>
      <c r="BB16" s="115"/>
      <c r="BC16" s="114"/>
      <c r="BD16" s="115"/>
      <c r="BE16" s="114"/>
      <c r="BF16" s="115"/>
      <c r="BG16" s="114"/>
      <c r="BH16" s="115"/>
      <c r="BI16" s="114"/>
      <c r="BJ16" s="115"/>
      <c r="BK16" s="114"/>
      <c r="BL16" s="115"/>
      <c r="BM16" s="114"/>
      <c r="BN16" s="115"/>
      <c r="BO16" s="114"/>
      <c r="BP16" s="115"/>
      <c r="BQ16" s="114"/>
      <c r="BR16" s="115"/>
      <c r="BS16" s="114"/>
      <c r="BT16" s="115"/>
      <c r="BU16" s="114"/>
      <c r="BV16" s="115"/>
    </row>
    <row r="17" spans="1:74" ht="13.5" thickBot="1">
      <c r="A17" s="16"/>
      <c r="B17" s="7" t="s">
        <v>9</v>
      </c>
      <c r="C17" s="7" t="s">
        <v>198</v>
      </c>
      <c r="D17" s="17">
        <v>2350</v>
      </c>
      <c r="E17" s="114" t="s">
        <v>313</v>
      </c>
      <c r="F17" s="115"/>
      <c r="G17" s="121">
        <f t="shared" si="1"/>
        <v>0</v>
      </c>
      <c r="H17" s="114" t="s">
        <v>313</v>
      </c>
      <c r="I17" s="115"/>
      <c r="J17" s="117">
        <f t="shared" si="2"/>
        <v>0</v>
      </c>
      <c r="K17" s="114" t="s">
        <v>314</v>
      </c>
      <c r="L17" s="115"/>
      <c r="M17" s="117">
        <f t="shared" si="3"/>
        <v>0</v>
      </c>
      <c r="N17" s="118">
        <f t="shared" si="0"/>
        <v>0</v>
      </c>
      <c r="O17" s="114">
        <v>5.833</v>
      </c>
      <c r="P17" s="115">
        <v>5.833</v>
      </c>
      <c r="Q17" s="114"/>
      <c r="R17" s="115"/>
      <c r="S17" s="114"/>
      <c r="T17" s="115"/>
      <c r="U17" s="114"/>
      <c r="V17" s="115"/>
      <c r="W17" s="114"/>
      <c r="X17" s="115"/>
      <c r="Y17" s="114"/>
      <c r="Z17" s="115"/>
      <c r="AA17" s="114"/>
      <c r="AB17" s="115"/>
      <c r="AC17" s="114"/>
      <c r="AD17" s="115"/>
      <c r="AE17" s="114"/>
      <c r="AF17" s="115"/>
      <c r="AG17" s="114"/>
      <c r="AH17" s="115"/>
      <c r="AI17" s="114"/>
      <c r="AJ17" s="115"/>
      <c r="AK17" s="114"/>
      <c r="AL17" s="115"/>
      <c r="AM17" s="114"/>
      <c r="AN17" s="115"/>
      <c r="AO17" s="114"/>
      <c r="AP17" s="115"/>
      <c r="AQ17" s="114"/>
      <c r="AR17" s="115"/>
      <c r="AS17" s="114"/>
      <c r="AT17" s="115"/>
      <c r="AU17" s="114"/>
      <c r="AV17" s="115"/>
      <c r="AW17" s="114"/>
      <c r="AX17" s="115"/>
      <c r="AY17" s="114"/>
      <c r="AZ17" s="115"/>
      <c r="BA17" s="114"/>
      <c r="BB17" s="115"/>
      <c r="BC17" s="114"/>
      <c r="BD17" s="115"/>
      <c r="BE17" s="114"/>
      <c r="BF17" s="115"/>
      <c r="BG17" s="114"/>
      <c r="BH17" s="115"/>
      <c r="BI17" s="114"/>
      <c r="BJ17" s="115"/>
      <c r="BK17" s="114"/>
      <c r="BL17" s="115"/>
      <c r="BM17" s="114"/>
      <c r="BN17" s="115"/>
      <c r="BO17" s="114"/>
      <c r="BP17" s="115"/>
      <c r="BQ17" s="114"/>
      <c r="BR17" s="115"/>
      <c r="BS17" s="114"/>
      <c r="BT17" s="115"/>
      <c r="BU17" s="114"/>
      <c r="BV17" s="115"/>
    </row>
    <row r="18" spans="1:74" ht="13.5" thickBot="1">
      <c r="A18" s="16"/>
      <c r="B18" s="7" t="s">
        <v>9</v>
      </c>
      <c r="C18" s="7" t="s">
        <v>199</v>
      </c>
      <c r="D18" s="17">
        <v>1200</v>
      </c>
      <c r="E18" s="114" t="s">
        <v>313</v>
      </c>
      <c r="F18" s="115"/>
      <c r="G18" s="121">
        <f t="shared" si="1"/>
        <v>0</v>
      </c>
      <c r="H18" s="114" t="s">
        <v>313</v>
      </c>
      <c r="I18" s="115"/>
      <c r="J18" s="117">
        <f t="shared" si="2"/>
        <v>0</v>
      </c>
      <c r="K18" s="114" t="s">
        <v>313</v>
      </c>
      <c r="L18" s="115"/>
      <c r="M18" s="117">
        <f t="shared" si="3"/>
        <v>0</v>
      </c>
      <c r="N18" s="118">
        <f t="shared" si="0"/>
        <v>0</v>
      </c>
      <c r="O18" s="114"/>
      <c r="P18" s="115"/>
      <c r="Q18" s="114"/>
      <c r="R18" s="115"/>
      <c r="S18" s="114"/>
      <c r="T18" s="115"/>
      <c r="U18" s="114"/>
      <c r="V18" s="115"/>
      <c r="W18" s="114"/>
      <c r="X18" s="115"/>
      <c r="Y18" s="114"/>
      <c r="Z18" s="115"/>
      <c r="AA18" s="114"/>
      <c r="AB18" s="115"/>
      <c r="AC18" s="114"/>
      <c r="AD18" s="115"/>
      <c r="AE18" s="114"/>
      <c r="AF18" s="115"/>
      <c r="AG18" s="114"/>
      <c r="AH18" s="115"/>
      <c r="AI18" s="114"/>
      <c r="AJ18" s="115"/>
      <c r="AK18" s="114"/>
      <c r="AL18" s="115"/>
      <c r="AM18" s="114"/>
      <c r="AN18" s="115"/>
      <c r="AO18" s="114"/>
      <c r="AP18" s="115"/>
      <c r="AQ18" s="114"/>
      <c r="AR18" s="115"/>
      <c r="AS18" s="114"/>
      <c r="AT18" s="115"/>
      <c r="AU18" s="114"/>
      <c r="AV18" s="115"/>
      <c r="AW18" s="114"/>
      <c r="AX18" s="115"/>
      <c r="AY18" s="114"/>
      <c r="AZ18" s="115"/>
      <c r="BA18" s="114"/>
      <c r="BB18" s="115"/>
      <c r="BC18" s="114"/>
      <c r="BD18" s="115"/>
      <c r="BE18" s="114"/>
      <c r="BF18" s="115"/>
      <c r="BG18" s="114"/>
      <c r="BH18" s="115"/>
      <c r="BI18" s="114"/>
      <c r="BJ18" s="115"/>
      <c r="BK18" s="114"/>
      <c r="BL18" s="115"/>
      <c r="BM18" s="114"/>
      <c r="BN18" s="115"/>
      <c r="BO18" s="114"/>
      <c r="BP18" s="115"/>
      <c r="BQ18" s="114"/>
      <c r="BR18" s="115"/>
      <c r="BS18" s="114"/>
      <c r="BT18" s="115"/>
      <c r="BU18" s="114"/>
      <c r="BV18" s="115"/>
    </row>
    <row r="19" spans="1:74" ht="13.5" thickBot="1">
      <c r="A19" s="16"/>
      <c r="B19" s="7" t="s">
        <v>9</v>
      </c>
      <c r="C19" s="7" t="s">
        <v>200</v>
      </c>
      <c r="D19" s="17">
        <v>1000</v>
      </c>
      <c r="E19" s="114">
        <v>7</v>
      </c>
      <c r="F19" s="115"/>
      <c r="G19" s="121">
        <f t="shared" si="1"/>
        <v>7</v>
      </c>
      <c r="H19" s="114">
        <v>5</v>
      </c>
      <c r="I19" s="115">
        <v>-0.5</v>
      </c>
      <c r="J19" s="117">
        <f t="shared" si="2"/>
        <v>4.5</v>
      </c>
      <c r="K19" s="114">
        <v>6.5</v>
      </c>
      <c r="L19" s="115"/>
      <c r="M19" s="117">
        <f t="shared" si="3"/>
        <v>6.5</v>
      </c>
      <c r="N19" s="118">
        <f t="shared" si="0"/>
        <v>6</v>
      </c>
      <c r="O19" s="114">
        <v>6.524</v>
      </c>
      <c r="P19" s="115">
        <v>6.738</v>
      </c>
      <c r="Q19" s="114"/>
      <c r="R19" s="115">
        <v>6.738</v>
      </c>
      <c r="S19" s="114"/>
      <c r="T19" s="115"/>
      <c r="U19" s="114"/>
      <c r="V19" s="115"/>
      <c r="W19" s="114"/>
      <c r="X19" s="115"/>
      <c r="Y19" s="114"/>
      <c r="Z19" s="115"/>
      <c r="AA19" s="114"/>
      <c r="AB19" s="115"/>
      <c r="AC19" s="114"/>
      <c r="AD19" s="115"/>
      <c r="AE19" s="114"/>
      <c r="AF19" s="115"/>
      <c r="AG19" s="114"/>
      <c r="AH19" s="115"/>
      <c r="AI19" s="114"/>
      <c r="AJ19" s="115"/>
      <c r="AK19" s="114"/>
      <c r="AL19" s="115"/>
      <c r="AM19" s="114"/>
      <c r="AN19" s="115"/>
      <c r="AO19" s="114"/>
      <c r="AP19" s="115"/>
      <c r="AQ19" s="114"/>
      <c r="AR19" s="115"/>
      <c r="AS19" s="114"/>
      <c r="AT19" s="115"/>
      <c r="AU19" s="114"/>
      <c r="AV19" s="115"/>
      <c r="AW19" s="114"/>
      <c r="AX19" s="115"/>
      <c r="AY19" s="114"/>
      <c r="AZ19" s="115"/>
      <c r="BA19" s="114"/>
      <c r="BB19" s="115"/>
      <c r="BC19" s="114"/>
      <c r="BD19" s="115"/>
      <c r="BE19" s="114"/>
      <c r="BF19" s="115"/>
      <c r="BG19" s="114"/>
      <c r="BH19" s="115"/>
      <c r="BI19" s="114"/>
      <c r="BJ19" s="115"/>
      <c r="BK19" s="114"/>
      <c r="BL19" s="115"/>
      <c r="BM19" s="114"/>
      <c r="BN19" s="115"/>
      <c r="BO19" s="114"/>
      <c r="BP19" s="115"/>
      <c r="BQ19" s="114"/>
      <c r="BR19" s="115"/>
      <c r="BS19" s="114"/>
      <c r="BT19" s="115"/>
      <c r="BU19" s="114"/>
      <c r="BV19" s="115"/>
    </row>
    <row r="20" spans="1:74" ht="13.5" thickBot="1">
      <c r="A20" s="26"/>
      <c r="B20" s="19" t="s">
        <v>9</v>
      </c>
      <c r="C20" s="19" t="s">
        <v>201</v>
      </c>
      <c r="D20" s="20">
        <v>1600</v>
      </c>
      <c r="E20" s="114">
        <v>6.5</v>
      </c>
      <c r="F20" s="115">
        <v>3</v>
      </c>
      <c r="G20" s="121">
        <f t="shared" si="1"/>
        <v>9.5</v>
      </c>
      <c r="H20" s="114" t="s">
        <v>313</v>
      </c>
      <c r="I20" s="115"/>
      <c r="J20" s="117">
        <f t="shared" si="2"/>
        <v>0</v>
      </c>
      <c r="K20" s="114" t="s">
        <v>313</v>
      </c>
      <c r="L20" s="115"/>
      <c r="M20" s="117">
        <f t="shared" si="3"/>
        <v>0</v>
      </c>
      <c r="N20" s="118">
        <f t="shared" si="0"/>
        <v>3.1666666666666665</v>
      </c>
      <c r="O20" s="114">
        <v>6.167</v>
      </c>
      <c r="P20" s="115">
        <v>6.833</v>
      </c>
      <c r="Q20" s="114"/>
      <c r="R20" s="115">
        <v>6.833</v>
      </c>
      <c r="S20" s="114"/>
      <c r="T20" s="115"/>
      <c r="U20" s="114"/>
      <c r="V20" s="115"/>
      <c r="W20" s="114"/>
      <c r="X20" s="115"/>
      <c r="Y20" s="114"/>
      <c r="Z20" s="115"/>
      <c r="AA20" s="114"/>
      <c r="AB20" s="115"/>
      <c r="AC20" s="114"/>
      <c r="AD20" s="115"/>
      <c r="AE20" s="114"/>
      <c r="AF20" s="115"/>
      <c r="AG20" s="114"/>
      <c r="AH20" s="115"/>
      <c r="AI20" s="114"/>
      <c r="AJ20" s="115"/>
      <c r="AK20" s="114"/>
      <c r="AL20" s="115"/>
      <c r="AM20" s="114"/>
      <c r="AN20" s="115"/>
      <c r="AO20" s="114"/>
      <c r="AP20" s="115"/>
      <c r="AQ20" s="114"/>
      <c r="AR20" s="115"/>
      <c r="AS20" s="114"/>
      <c r="AT20" s="115"/>
      <c r="AU20" s="114"/>
      <c r="AV20" s="115"/>
      <c r="AW20" s="114"/>
      <c r="AX20" s="115"/>
      <c r="AY20" s="114"/>
      <c r="AZ20" s="115"/>
      <c r="BA20" s="114"/>
      <c r="BB20" s="115"/>
      <c r="BC20" s="114"/>
      <c r="BD20" s="115"/>
      <c r="BE20" s="114"/>
      <c r="BF20" s="115"/>
      <c r="BG20" s="114"/>
      <c r="BH20" s="115"/>
      <c r="BI20" s="114"/>
      <c r="BJ20" s="115"/>
      <c r="BK20" s="114"/>
      <c r="BL20" s="115"/>
      <c r="BM20" s="114"/>
      <c r="BN20" s="115"/>
      <c r="BO20" s="114"/>
      <c r="BP20" s="115"/>
      <c r="BQ20" s="114"/>
      <c r="BR20" s="115"/>
      <c r="BS20" s="114"/>
      <c r="BT20" s="115"/>
      <c r="BU20" s="114"/>
      <c r="BV20" s="115"/>
    </row>
    <row r="21" spans="1:74" ht="13.5" thickBot="1">
      <c r="A21" s="29" t="s">
        <v>202</v>
      </c>
      <c r="B21" s="30" t="s">
        <v>10</v>
      </c>
      <c r="C21" s="30"/>
      <c r="D21" s="31">
        <v>5250</v>
      </c>
      <c r="E21" s="114" t="s">
        <v>313</v>
      </c>
      <c r="F21" s="115"/>
      <c r="G21" s="121">
        <f t="shared" si="1"/>
        <v>0</v>
      </c>
      <c r="H21" s="114">
        <v>5</v>
      </c>
      <c r="I21" s="115">
        <v>-0.5</v>
      </c>
      <c r="J21" s="117">
        <f t="shared" si="2"/>
        <v>4.5</v>
      </c>
      <c r="K21" s="114">
        <v>7.5</v>
      </c>
      <c r="L21" s="115">
        <v>9</v>
      </c>
      <c r="M21" s="117">
        <f t="shared" si="3"/>
        <v>16.5</v>
      </c>
      <c r="N21" s="118">
        <f t="shared" si="0"/>
        <v>7</v>
      </c>
      <c r="O21" s="114">
        <v>6</v>
      </c>
      <c r="P21" s="115">
        <v>8.417</v>
      </c>
      <c r="Q21" s="114"/>
      <c r="R21" s="115">
        <v>8.417</v>
      </c>
      <c r="S21" s="114"/>
      <c r="T21" s="115"/>
      <c r="U21" s="114"/>
      <c r="V21" s="115"/>
      <c r="W21" s="114"/>
      <c r="X21" s="115"/>
      <c r="Y21" s="114"/>
      <c r="Z21" s="115"/>
      <c r="AA21" s="114"/>
      <c r="AB21" s="115"/>
      <c r="AC21" s="114"/>
      <c r="AD21" s="115"/>
      <c r="AE21" s="114"/>
      <c r="AF21" s="115"/>
      <c r="AG21" s="114"/>
      <c r="AH21" s="115"/>
      <c r="AI21" s="114"/>
      <c r="AJ21" s="115"/>
      <c r="AK21" s="114"/>
      <c r="AL21" s="115"/>
      <c r="AM21" s="114"/>
      <c r="AN21" s="115"/>
      <c r="AO21" s="114"/>
      <c r="AP21" s="115"/>
      <c r="AQ21" s="114"/>
      <c r="AR21" s="115"/>
      <c r="AS21" s="114"/>
      <c r="AT21" s="115"/>
      <c r="AU21" s="114"/>
      <c r="AV21" s="115"/>
      <c r="AW21" s="114"/>
      <c r="AX21" s="115"/>
      <c r="AY21" s="114"/>
      <c r="AZ21" s="115"/>
      <c r="BA21" s="114"/>
      <c r="BB21" s="115"/>
      <c r="BC21" s="114"/>
      <c r="BD21" s="115"/>
      <c r="BE21" s="114"/>
      <c r="BF21" s="115"/>
      <c r="BG21" s="114"/>
      <c r="BH21" s="115"/>
      <c r="BI21" s="114"/>
      <c r="BJ21" s="115"/>
      <c r="BK21" s="114"/>
      <c r="BL21" s="115"/>
      <c r="BM21" s="114"/>
      <c r="BN21" s="115"/>
      <c r="BO21" s="114"/>
      <c r="BP21" s="115"/>
      <c r="BQ21" s="114"/>
      <c r="BR21" s="115"/>
      <c r="BS21" s="114"/>
      <c r="BT21" s="115"/>
      <c r="BU21" s="114"/>
      <c r="BV21" s="115"/>
    </row>
    <row r="22" spans="1:74" ht="13.5" thickBot="1">
      <c r="A22" s="32" t="s">
        <v>203</v>
      </c>
      <c r="B22" s="7" t="s">
        <v>10</v>
      </c>
      <c r="C22" s="7"/>
      <c r="D22" s="17">
        <v>1650</v>
      </c>
      <c r="E22" s="114">
        <v>5.5</v>
      </c>
      <c r="F22" s="115"/>
      <c r="G22" s="121">
        <f t="shared" si="1"/>
        <v>5.5</v>
      </c>
      <c r="H22" s="114">
        <v>6</v>
      </c>
      <c r="I22" s="115"/>
      <c r="J22" s="117">
        <f t="shared" si="2"/>
        <v>6</v>
      </c>
      <c r="K22" s="114">
        <v>6</v>
      </c>
      <c r="L22" s="115"/>
      <c r="M22" s="117">
        <f t="shared" si="3"/>
        <v>6</v>
      </c>
      <c r="N22" s="118">
        <f t="shared" si="0"/>
        <v>5.833333333333333</v>
      </c>
      <c r="O22" s="114">
        <v>5.976</v>
      </c>
      <c r="P22" s="115">
        <v>6.405</v>
      </c>
      <c r="Q22" s="114"/>
      <c r="R22" s="115">
        <v>6.405</v>
      </c>
      <c r="S22" s="114"/>
      <c r="T22" s="115"/>
      <c r="U22" s="114"/>
      <c r="V22" s="115"/>
      <c r="W22" s="114"/>
      <c r="X22" s="115"/>
      <c r="Y22" s="114"/>
      <c r="Z22" s="115"/>
      <c r="AA22" s="114"/>
      <c r="AB22" s="115"/>
      <c r="AC22" s="114"/>
      <c r="AD22" s="115"/>
      <c r="AE22" s="114"/>
      <c r="AF22" s="115"/>
      <c r="AG22" s="114"/>
      <c r="AH22" s="115"/>
      <c r="AI22" s="114"/>
      <c r="AJ22" s="115"/>
      <c r="AK22" s="114"/>
      <c r="AL22" s="115"/>
      <c r="AM22" s="114"/>
      <c r="AN22" s="115"/>
      <c r="AO22" s="114"/>
      <c r="AP22" s="115"/>
      <c r="AQ22" s="114"/>
      <c r="AR22" s="115"/>
      <c r="AS22" s="114"/>
      <c r="AT22" s="115"/>
      <c r="AU22" s="114"/>
      <c r="AV22" s="115"/>
      <c r="AW22" s="114"/>
      <c r="AX22" s="115"/>
      <c r="AY22" s="114"/>
      <c r="AZ22" s="115"/>
      <c r="BA22" s="114"/>
      <c r="BB22" s="115"/>
      <c r="BC22" s="114"/>
      <c r="BD22" s="115"/>
      <c r="BE22" s="114"/>
      <c r="BF22" s="115"/>
      <c r="BG22" s="114"/>
      <c r="BH22" s="115"/>
      <c r="BI22" s="114"/>
      <c r="BJ22" s="115"/>
      <c r="BK22" s="114"/>
      <c r="BL22" s="115"/>
      <c r="BM22" s="114"/>
      <c r="BN22" s="115"/>
      <c r="BO22" s="114"/>
      <c r="BP22" s="115"/>
      <c r="BQ22" s="114"/>
      <c r="BR22" s="115"/>
      <c r="BS22" s="114"/>
      <c r="BT22" s="115"/>
      <c r="BU22" s="114"/>
      <c r="BV22" s="115"/>
    </row>
    <row r="23" spans="1:74" ht="13.5" thickBot="1">
      <c r="A23" s="16"/>
      <c r="B23" s="7" t="s">
        <v>10</v>
      </c>
      <c r="C23" s="7" t="s">
        <v>204</v>
      </c>
      <c r="D23" s="17">
        <v>1600</v>
      </c>
      <c r="E23" s="114">
        <v>5</v>
      </c>
      <c r="F23" s="115"/>
      <c r="G23" s="121">
        <f t="shared" si="1"/>
        <v>5</v>
      </c>
      <c r="H23" s="114" t="s">
        <v>313</v>
      </c>
      <c r="I23" s="115"/>
      <c r="J23" s="117">
        <f t="shared" si="2"/>
        <v>0</v>
      </c>
      <c r="K23" s="114" t="s">
        <v>315</v>
      </c>
      <c r="L23" s="115"/>
      <c r="M23" s="117">
        <f t="shared" si="3"/>
        <v>0</v>
      </c>
      <c r="N23" s="118">
        <f t="shared" si="0"/>
        <v>1.6666666666666667</v>
      </c>
      <c r="O23" s="114"/>
      <c r="P23" s="115"/>
      <c r="Q23" s="114"/>
      <c r="R23" s="115"/>
      <c r="S23" s="114"/>
      <c r="T23" s="115"/>
      <c r="U23" s="114"/>
      <c r="V23" s="115"/>
      <c r="W23" s="114"/>
      <c r="X23" s="115"/>
      <c r="Y23" s="114"/>
      <c r="Z23" s="115"/>
      <c r="AA23" s="114"/>
      <c r="AB23" s="115"/>
      <c r="AC23" s="114"/>
      <c r="AD23" s="115"/>
      <c r="AE23" s="114"/>
      <c r="AF23" s="115"/>
      <c r="AG23" s="114"/>
      <c r="AH23" s="115"/>
      <c r="AI23" s="114"/>
      <c r="AJ23" s="115"/>
      <c r="AK23" s="114"/>
      <c r="AL23" s="115"/>
      <c r="AM23" s="114"/>
      <c r="AN23" s="115"/>
      <c r="AO23" s="114"/>
      <c r="AP23" s="115"/>
      <c r="AQ23" s="114"/>
      <c r="AR23" s="115"/>
      <c r="AS23" s="114"/>
      <c r="AT23" s="115"/>
      <c r="AU23" s="114"/>
      <c r="AV23" s="115"/>
      <c r="AW23" s="114"/>
      <c r="AX23" s="115"/>
      <c r="AY23" s="114"/>
      <c r="AZ23" s="115"/>
      <c r="BA23" s="114"/>
      <c r="BB23" s="115"/>
      <c r="BC23" s="114"/>
      <c r="BD23" s="115"/>
      <c r="BE23" s="114"/>
      <c r="BF23" s="115"/>
      <c r="BG23" s="114"/>
      <c r="BH23" s="115"/>
      <c r="BI23" s="114"/>
      <c r="BJ23" s="115"/>
      <c r="BK23" s="114"/>
      <c r="BL23" s="115"/>
      <c r="BM23" s="114"/>
      <c r="BN23" s="115"/>
      <c r="BO23" s="114"/>
      <c r="BP23" s="115"/>
      <c r="BQ23" s="114"/>
      <c r="BR23" s="115"/>
      <c r="BS23" s="114"/>
      <c r="BT23" s="115"/>
      <c r="BU23" s="114"/>
      <c r="BV23" s="115"/>
    </row>
    <row r="24" spans="1:74" ht="13.5" thickBot="1">
      <c r="A24" s="16"/>
      <c r="B24" s="7" t="s">
        <v>10</v>
      </c>
      <c r="C24" s="7" t="s">
        <v>205</v>
      </c>
      <c r="D24" s="17">
        <v>6200</v>
      </c>
      <c r="E24" s="114">
        <v>5</v>
      </c>
      <c r="F24" s="115">
        <v>-0.5</v>
      </c>
      <c r="G24" s="121">
        <f t="shared" si="1"/>
        <v>4.5</v>
      </c>
      <c r="H24" s="114">
        <v>5</v>
      </c>
      <c r="I24" s="115">
        <v>0.5</v>
      </c>
      <c r="J24" s="117">
        <f t="shared" si="2"/>
        <v>5.5</v>
      </c>
      <c r="K24" s="114">
        <v>6</v>
      </c>
      <c r="L24" s="115"/>
      <c r="M24" s="117">
        <f t="shared" si="3"/>
        <v>6</v>
      </c>
      <c r="N24" s="118">
        <f t="shared" si="0"/>
        <v>5.333333333333333</v>
      </c>
      <c r="O24" s="114">
        <v>5.453</v>
      </c>
      <c r="P24" s="115">
        <v>5.238</v>
      </c>
      <c r="Q24" s="114"/>
      <c r="R24" s="115"/>
      <c r="S24" s="114"/>
      <c r="T24" s="115"/>
      <c r="U24" s="114"/>
      <c r="V24" s="115"/>
      <c r="W24" s="114"/>
      <c r="X24" s="115"/>
      <c r="Y24" s="114"/>
      <c r="Z24" s="115"/>
      <c r="AA24" s="114"/>
      <c r="AB24" s="115"/>
      <c r="AC24" s="114"/>
      <c r="AD24" s="115"/>
      <c r="AE24" s="114"/>
      <c r="AF24" s="115"/>
      <c r="AG24" s="114"/>
      <c r="AH24" s="115"/>
      <c r="AI24" s="114"/>
      <c r="AJ24" s="115"/>
      <c r="AK24" s="114"/>
      <c r="AL24" s="115"/>
      <c r="AM24" s="114"/>
      <c r="AN24" s="115"/>
      <c r="AO24" s="114"/>
      <c r="AP24" s="115"/>
      <c r="AQ24" s="114"/>
      <c r="AR24" s="115"/>
      <c r="AS24" s="114"/>
      <c r="AT24" s="115"/>
      <c r="AU24" s="114"/>
      <c r="AV24" s="115"/>
      <c r="AW24" s="114"/>
      <c r="AX24" s="115"/>
      <c r="AY24" s="114"/>
      <c r="AZ24" s="115"/>
      <c r="BA24" s="114"/>
      <c r="BB24" s="115"/>
      <c r="BC24" s="114"/>
      <c r="BD24" s="115"/>
      <c r="BE24" s="114"/>
      <c r="BF24" s="115"/>
      <c r="BG24" s="114"/>
      <c r="BH24" s="115"/>
      <c r="BI24" s="114"/>
      <c r="BJ24" s="115"/>
      <c r="BK24" s="114"/>
      <c r="BL24" s="115"/>
      <c r="BM24" s="114"/>
      <c r="BN24" s="115"/>
      <c r="BO24" s="114"/>
      <c r="BP24" s="115"/>
      <c r="BQ24" s="114"/>
      <c r="BR24" s="115"/>
      <c r="BS24" s="114"/>
      <c r="BT24" s="115"/>
      <c r="BU24" s="114"/>
      <c r="BV24" s="115"/>
    </row>
    <row r="25" spans="1:74" ht="13.5" thickBot="1">
      <c r="A25" s="16"/>
      <c r="B25" s="7" t="s">
        <v>10</v>
      </c>
      <c r="C25" s="7" t="s">
        <v>206</v>
      </c>
      <c r="D25" s="17">
        <v>2300</v>
      </c>
      <c r="E25" s="114" t="s">
        <v>313</v>
      </c>
      <c r="F25" s="115"/>
      <c r="G25" s="121">
        <f t="shared" si="1"/>
        <v>0</v>
      </c>
      <c r="H25" s="114"/>
      <c r="I25" s="115" t="s">
        <v>313</v>
      </c>
      <c r="J25" s="117">
        <f t="shared" si="2"/>
        <v>0</v>
      </c>
      <c r="K25" s="114">
        <v>6</v>
      </c>
      <c r="L25" s="115"/>
      <c r="M25" s="117">
        <f t="shared" si="3"/>
        <v>6</v>
      </c>
      <c r="N25" s="118">
        <f t="shared" si="0"/>
        <v>2</v>
      </c>
      <c r="O25" s="114"/>
      <c r="P25" s="115"/>
      <c r="Q25" s="114"/>
      <c r="R25" s="115"/>
      <c r="S25" s="114"/>
      <c r="T25" s="115"/>
      <c r="U25" s="114"/>
      <c r="V25" s="115"/>
      <c r="W25" s="114"/>
      <c r="X25" s="115"/>
      <c r="Y25" s="114"/>
      <c r="Z25" s="115"/>
      <c r="AA25" s="114"/>
      <c r="AB25" s="115"/>
      <c r="AC25" s="114"/>
      <c r="AD25" s="115"/>
      <c r="AE25" s="114"/>
      <c r="AF25" s="115"/>
      <c r="AG25" s="114"/>
      <c r="AH25" s="115"/>
      <c r="AI25" s="114"/>
      <c r="AJ25" s="115"/>
      <c r="AK25" s="114"/>
      <c r="AL25" s="115"/>
      <c r="AM25" s="114"/>
      <c r="AN25" s="115"/>
      <c r="AO25" s="114"/>
      <c r="AP25" s="115"/>
      <c r="AQ25" s="114"/>
      <c r="AR25" s="115"/>
      <c r="AS25" s="114"/>
      <c r="AT25" s="115"/>
      <c r="AU25" s="114"/>
      <c r="AV25" s="115"/>
      <c r="AW25" s="114"/>
      <c r="AX25" s="115"/>
      <c r="AY25" s="114"/>
      <c r="AZ25" s="115"/>
      <c r="BA25" s="114"/>
      <c r="BB25" s="115"/>
      <c r="BC25" s="114"/>
      <c r="BD25" s="115"/>
      <c r="BE25" s="114"/>
      <c r="BF25" s="115"/>
      <c r="BG25" s="114"/>
      <c r="BH25" s="115"/>
      <c r="BI25" s="114"/>
      <c r="BJ25" s="115"/>
      <c r="BK25" s="114"/>
      <c r="BL25" s="115"/>
      <c r="BM25" s="114"/>
      <c r="BN25" s="115"/>
      <c r="BO25" s="114"/>
      <c r="BP25" s="115"/>
      <c r="BQ25" s="114"/>
      <c r="BR25" s="115"/>
      <c r="BS25" s="114"/>
      <c r="BT25" s="115"/>
      <c r="BU25" s="114"/>
      <c r="BV25" s="115"/>
    </row>
    <row r="26" spans="1:74" ht="13.5" thickBot="1">
      <c r="A26" s="26"/>
      <c r="B26" s="19" t="s">
        <v>10</v>
      </c>
      <c r="C26" s="19" t="s">
        <v>207</v>
      </c>
      <c r="D26" s="20">
        <v>250</v>
      </c>
      <c r="E26" s="116" t="s">
        <v>313</v>
      </c>
      <c r="F26" s="28"/>
      <c r="G26" s="121">
        <f t="shared" si="1"/>
        <v>0</v>
      </c>
      <c r="H26" s="116"/>
      <c r="I26" s="28" t="s">
        <v>313</v>
      </c>
      <c r="J26" s="117">
        <f t="shared" si="2"/>
        <v>0</v>
      </c>
      <c r="K26" s="116">
        <v>6</v>
      </c>
      <c r="L26" s="28"/>
      <c r="M26" s="117">
        <f t="shared" si="3"/>
        <v>6</v>
      </c>
      <c r="N26" s="118">
        <f t="shared" si="0"/>
        <v>2</v>
      </c>
      <c r="O26" s="116"/>
      <c r="P26" s="28"/>
      <c r="Q26" s="116"/>
      <c r="R26" s="28"/>
      <c r="S26" s="116"/>
      <c r="T26" s="28"/>
      <c r="U26" s="116"/>
      <c r="V26" s="28"/>
      <c r="W26" s="116"/>
      <c r="X26" s="28"/>
      <c r="Y26" s="116"/>
      <c r="Z26" s="28"/>
      <c r="AA26" s="116"/>
      <c r="AB26" s="28"/>
      <c r="AC26" s="116"/>
      <c r="AD26" s="28"/>
      <c r="AE26" s="116"/>
      <c r="AF26" s="28"/>
      <c r="AG26" s="116"/>
      <c r="AH26" s="28"/>
      <c r="AI26" s="116"/>
      <c r="AJ26" s="28"/>
      <c r="AK26" s="116"/>
      <c r="AL26" s="28"/>
      <c r="AM26" s="116"/>
      <c r="AN26" s="28"/>
      <c r="AO26" s="116"/>
      <c r="AP26" s="28"/>
      <c r="AQ26" s="116"/>
      <c r="AR26" s="28"/>
      <c r="AS26" s="116"/>
      <c r="AT26" s="28"/>
      <c r="AU26" s="116"/>
      <c r="AV26" s="28"/>
      <c r="AW26" s="116"/>
      <c r="AX26" s="28"/>
      <c r="AY26" s="116"/>
      <c r="AZ26" s="28"/>
      <c r="BA26" s="116"/>
      <c r="BB26" s="28"/>
      <c r="BC26" s="116"/>
      <c r="BD26" s="28"/>
      <c r="BE26" s="116"/>
      <c r="BF26" s="28"/>
      <c r="BG26" s="116"/>
      <c r="BH26" s="28"/>
      <c r="BI26" s="116"/>
      <c r="BJ26" s="28"/>
      <c r="BK26" s="116"/>
      <c r="BL26" s="28"/>
      <c r="BM26" s="116"/>
      <c r="BN26" s="28"/>
      <c r="BO26" s="116"/>
      <c r="BP26" s="28"/>
      <c r="BQ26" s="116"/>
      <c r="BR26" s="28"/>
      <c r="BS26" s="116"/>
      <c r="BT26" s="28"/>
      <c r="BU26" s="116"/>
      <c r="BV26" s="28"/>
    </row>
    <row r="27" spans="5:18" ht="12.75">
      <c r="E27">
        <f>SUM(E2:E26)</f>
        <v>102</v>
      </c>
      <c r="F27">
        <f>SUM(F2:F26)</f>
        <v>0</v>
      </c>
      <c r="R27">
        <f>SUM(R2:R26)</f>
        <v>72.07799999999999</v>
      </c>
    </row>
    <row r="32" ht="13.5" thickBot="1"/>
    <row r="33" spans="1:9" ht="13.5" thickBot="1">
      <c r="A33" s="16"/>
      <c r="B33" s="7" t="s">
        <v>7</v>
      </c>
      <c r="C33" s="7" t="s">
        <v>184</v>
      </c>
      <c r="E33" s="112">
        <v>6.31</v>
      </c>
      <c r="F33" s="113">
        <v>5.31</v>
      </c>
      <c r="G33" s="2">
        <v>1</v>
      </c>
      <c r="H33" s="113">
        <f>IF(G33=1,F33,"TRIBUNA")</f>
        <v>5.31</v>
      </c>
      <c r="I33" t="str">
        <f>IF(G33=1,C33,0)</f>
        <v>MANCINI</v>
      </c>
    </row>
    <row r="34" spans="1:9" ht="13.5" thickBot="1">
      <c r="A34" s="16"/>
      <c r="B34" s="7" t="s">
        <v>7</v>
      </c>
      <c r="C34" s="7" t="s">
        <v>185</v>
      </c>
      <c r="E34" s="114">
        <v>6.167</v>
      </c>
      <c r="F34" s="115">
        <v>4.31</v>
      </c>
      <c r="H34" s="113" t="str">
        <f aca="true" t="shared" si="4" ref="H34:H57">IF(G34=1,F34,"TRIBUNA")</f>
        <v>TRIBUNA</v>
      </c>
      <c r="I34">
        <f aca="true" t="shared" si="5" ref="I34:I57">IF(G34=1,C34,0)</f>
        <v>0</v>
      </c>
    </row>
    <row r="35" spans="1:9" ht="13.5" thickBot="1">
      <c r="A35" s="18"/>
      <c r="B35" s="19" t="s">
        <v>7</v>
      </c>
      <c r="C35" s="19" t="s">
        <v>186</v>
      </c>
      <c r="E35" s="114">
        <v>6.238</v>
      </c>
      <c r="F35" s="115">
        <v>5.095</v>
      </c>
      <c r="H35" s="113" t="str">
        <f t="shared" si="4"/>
        <v>TRIBUNA</v>
      </c>
      <c r="I35">
        <f t="shared" si="5"/>
        <v>0</v>
      </c>
    </row>
    <row r="36" spans="1:9" ht="13.5" thickBot="1">
      <c r="A36" s="29" t="s">
        <v>187</v>
      </c>
      <c r="B36" s="30" t="s">
        <v>8</v>
      </c>
      <c r="C36" s="30"/>
      <c r="E36" s="114">
        <v>6.361</v>
      </c>
      <c r="F36" s="115">
        <v>6.361</v>
      </c>
      <c r="G36" s="2">
        <v>1</v>
      </c>
      <c r="H36" s="113">
        <f t="shared" si="4"/>
        <v>6.361</v>
      </c>
      <c r="I36" t="str">
        <f>IF(G36=1,A36,0)</f>
        <v>MONTERO</v>
      </c>
    </row>
    <row r="37" spans="1:9" ht="13.5" thickBot="1">
      <c r="A37" s="16" t="s">
        <v>188</v>
      </c>
      <c r="B37" s="7" t="s">
        <v>8</v>
      </c>
      <c r="C37" s="7"/>
      <c r="E37" s="114">
        <v>5.952</v>
      </c>
      <c r="F37" s="115">
        <v>5.881</v>
      </c>
      <c r="G37" s="2">
        <v>1</v>
      </c>
      <c r="H37" s="113">
        <f t="shared" si="4"/>
        <v>5.881</v>
      </c>
      <c r="I37" t="str">
        <f>IF(G37=1,A37,0)</f>
        <v>CANNAVARO</v>
      </c>
    </row>
    <row r="38" spans="1:9" ht="13.5" thickBot="1">
      <c r="A38" s="16" t="s">
        <v>189</v>
      </c>
      <c r="B38" s="7" t="s">
        <v>8</v>
      </c>
      <c r="C38" s="7"/>
      <c r="E38" s="114">
        <v>5.945</v>
      </c>
      <c r="F38" s="115">
        <v>5.861</v>
      </c>
      <c r="H38" s="113" t="str">
        <f t="shared" si="4"/>
        <v>TRIBUNA</v>
      </c>
      <c r="I38">
        <f>IF(G38=1,A38,0)</f>
        <v>0</v>
      </c>
    </row>
    <row r="39" spans="1:9" ht="13.5" thickBot="1">
      <c r="A39" s="16" t="s">
        <v>190</v>
      </c>
      <c r="B39" s="7" t="s">
        <v>8</v>
      </c>
      <c r="C39" s="15"/>
      <c r="E39" s="114">
        <v>5.762</v>
      </c>
      <c r="F39" s="115">
        <v>5.762</v>
      </c>
      <c r="H39" s="113" t="str">
        <f t="shared" si="4"/>
        <v>TRIBUNA</v>
      </c>
      <c r="I39">
        <f>IF(G39=1,A39,0)</f>
        <v>0</v>
      </c>
    </row>
    <row r="40" spans="1:9" ht="13.5" thickBot="1">
      <c r="A40" s="16"/>
      <c r="B40" s="7" t="s">
        <v>8</v>
      </c>
      <c r="C40" s="7" t="s">
        <v>308</v>
      </c>
      <c r="E40" s="114">
        <v>6.067</v>
      </c>
      <c r="F40" s="115">
        <v>6.067</v>
      </c>
      <c r="G40" s="2">
        <v>1</v>
      </c>
      <c r="H40" s="113">
        <f t="shared" si="4"/>
        <v>6.067</v>
      </c>
      <c r="I40" t="str">
        <f t="shared" si="5"/>
        <v>COLONNELLO</v>
      </c>
    </row>
    <row r="41" spans="1:9" ht="13.5" thickBot="1">
      <c r="A41" s="16"/>
      <c r="B41" s="7" t="s">
        <v>8</v>
      </c>
      <c r="C41" s="7" t="s">
        <v>191</v>
      </c>
      <c r="E41" s="114">
        <v>6</v>
      </c>
      <c r="F41" s="115">
        <v>5.75</v>
      </c>
      <c r="H41" s="113" t="str">
        <f t="shared" si="4"/>
        <v>TRIBUNA</v>
      </c>
      <c r="I41">
        <f t="shared" si="5"/>
        <v>0</v>
      </c>
    </row>
    <row r="42" spans="1:9" ht="13.5" thickBot="1">
      <c r="A42" s="22"/>
      <c r="B42" s="23" t="s">
        <v>8</v>
      </c>
      <c r="C42" s="23" t="s">
        <v>192</v>
      </c>
      <c r="E42" s="114"/>
      <c r="F42" s="115"/>
      <c r="H42" s="113" t="str">
        <f t="shared" si="4"/>
        <v>TRIBUNA</v>
      </c>
      <c r="I42">
        <f t="shared" si="5"/>
        <v>0</v>
      </c>
    </row>
    <row r="43" spans="1:9" ht="13.5" thickBot="1">
      <c r="A43" s="26"/>
      <c r="B43" s="19" t="s">
        <v>8</v>
      </c>
      <c r="C43" s="19" t="s">
        <v>193</v>
      </c>
      <c r="E43" s="114">
        <v>5.458</v>
      </c>
      <c r="F43" s="115">
        <v>5.458</v>
      </c>
      <c r="H43" s="113" t="str">
        <f t="shared" si="4"/>
        <v>TRIBUNA</v>
      </c>
      <c r="I43">
        <f t="shared" si="5"/>
        <v>0</v>
      </c>
    </row>
    <row r="44" spans="1:9" ht="13.5" thickBot="1">
      <c r="A44" s="29" t="s">
        <v>194</v>
      </c>
      <c r="B44" s="30" t="s">
        <v>9</v>
      </c>
      <c r="C44" s="30"/>
      <c r="E44" s="114">
        <v>6.238</v>
      </c>
      <c r="F44" s="115">
        <v>6.167</v>
      </c>
      <c r="H44" s="113" t="str">
        <f t="shared" si="4"/>
        <v>TRIBUNA</v>
      </c>
      <c r="I44">
        <f>IF(G44=1,A44,0)</f>
        <v>0</v>
      </c>
    </row>
    <row r="45" spans="1:9" ht="13.5" thickBot="1">
      <c r="A45" s="16" t="s">
        <v>195</v>
      </c>
      <c r="B45" s="7" t="s">
        <v>9</v>
      </c>
      <c r="C45" s="7"/>
      <c r="E45" s="114">
        <v>6.25</v>
      </c>
      <c r="F45" s="115">
        <v>6.5</v>
      </c>
      <c r="G45" s="2">
        <v>1</v>
      </c>
      <c r="H45" s="113">
        <f t="shared" si="4"/>
        <v>6.5</v>
      </c>
      <c r="I45" t="str">
        <f>IF(G45=1,A45,0)</f>
        <v>ZIDANE</v>
      </c>
    </row>
    <row r="46" spans="1:9" ht="13.5" thickBot="1">
      <c r="A46" s="25" t="s">
        <v>196</v>
      </c>
      <c r="B46" s="7" t="s">
        <v>9</v>
      </c>
      <c r="C46" s="7"/>
      <c r="E46" s="114">
        <v>5.933</v>
      </c>
      <c r="F46" s="115">
        <v>6.233</v>
      </c>
      <c r="G46" s="2">
        <v>1</v>
      </c>
      <c r="H46" s="113">
        <f t="shared" si="4"/>
        <v>6.233</v>
      </c>
      <c r="I46" t="str">
        <f>IF(G46=1,A46,0)</f>
        <v>HEINRICH</v>
      </c>
    </row>
    <row r="47" spans="1:9" ht="13.5" thickBot="1">
      <c r="A47" s="16" t="s">
        <v>197</v>
      </c>
      <c r="B47" s="7" t="s">
        <v>9</v>
      </c>
      <c r="C47" s="7"/>
      <c r="E47" s="114">
        <v>6.5</v>
      </c>
      <c r="F47" s="115">
        <v>7.333</v>
      </c>
      <c r="G47" s="2">
        <v>1</v>
      </c>
      <c r="H47" s="113">
        <f t="shared" si="4"/>
        <v>7.333</v>
      </c>
      <c r="I47" t="str">
        <f>IF(G47=1,A47,0)</f>
        <v>VALTOLINA</v>
      </c>
    </row>
    <row r="48" spans="1:9" ht="13.5" thickBot="1">
      <c r="A48" s="16"/>
      <c r="B48" s="7" t="s">
        <v>9</v>
      </c>
      <c r="C48" s="7" t="s">
        <v>198</v>
      </c>
      <c r="E48" s="114">
        <v>5.833</v>
      </c>
      <c r="F48" s="115">
        <v>5.833</v>
      </c>
      <c r="G48" s="2">
        <v>1</v>
      </c>
      <c r="H48" s="113">
        <f t="shared" si="4"/>
        <v>5.833</v>
      </c>
      <c r="I48" t="str">
        <f t="shared" si="5"/>
        <v>JUGOVIC</v>
      </c>
    </row>
    <row r="49" spans="1:9" ht="13.5" thickBot="1">
      <c r="A49" s="16"/>
      <c r="B49" s="7" t="s">
        <v>9</v>
      </c>
      <c r="C49" s="7" t="s">
        <v>199</v>
      </c>
      <c r="E49" s="114"/>
      <c r="F49" s="115"/>
      <c r="H49" s="113" t="str">
        <f t="shared" si="4"/>
        <v>TRIBUNA</v>
      </c>
      <c r="I49">
        <f t="shared" si="5"/>
        <v>0</v>
      </c>
    </row>
    <row r="50" spans="1:9" ht="13.5" thickBot="1">
      <c r="A50" s="16"/>
      <c r="B50" s="7" t="s">
        <v>9</v>
      </c>
      <c r="C50" s="7" t="s">
        <v>200</v>
      </c>
      <c r="E50" s="114">
        <v>6.524</v>
      </c>
      <c r="F50" s="115">
        <v>6.738</v>
      </c>
      <c r="G50" s="2">
        <v>1</v>
      </c>
      <c r="H50" s="113">
        <f t="shared" si="4"/>
        <v>6.738</v>
      </c>
      <c r="I50" t="str">
        <f t="shared" si="5"/>
        <v>LIMA</v>
      </c>
    </row>
    <row r="51" spans="1:9" ht="13.5" thickBot="1">
      <c r="A51" s="26"/>
      <c r="B51" s="19" t="s">
        <v>9</v>
      </c>
      <c r="C51" s="19" t="s">
        <v>201</v>
      </c>
      <c r="E51" s="114">
        <v>6.167</v>
      </c>
      <c r="F51" s="115">
        <v>6.833</v>
      </c>
      <c r="H51" s="113" t="str">
        <f t="shared" si="4"/>
        <v>TRIBUNA</v>
      </c>
      <c r="I51">
        <f t="shared" si="5"/>
        <v>0</v>
      </c>
    </row>
    <row r="52" spans="1:9" ht="13.5" thickBot="1">
      <c r="A52" s="29" t="s">
        <v>202</v>
      </c>
      <c r="B52" s="30" t="s">
        <v>10</v>
      </c>
      <c r="C52" s="30"/>
      <c r="E52" s="114">
        <v>6</v>
      </c>
      <c r="F52" s="115">
        <v>8.417</v>
      </c>
      <c r="G52" s="2">
        <v>1</v>
      </c>
      <c r="H52" s="113">
        <f t="shared" si="4"/>
        <v>8.417</v>
      </c>
      <c r="I52" t="str">
        <f>IF(G52=1,A52,0)</f>
        <v>BATISTUTA</v>
      </c>
    </row>
    <row r="53" spans="1:9" ht="13.5" thickBot="1">
      <c r="A53" s="32" t="s">
        <v>203</v>
      </c>
      <c r="B53" s="7" t="s">
        <v>10</v>
      </c>
      <c r="C53" s="7"/>
      <c r="E53" s="114">
        <v>5.976</v>
      </c>
      <c r="F53" s="115">
        <v>6.405</v>
      </c>
      <c r="G53" s="2">
        <v>1</v>
      </c>
      <c r="H53" s="113">
        <f t="shared" si="4"/>
        <v>6.405</v>
      </c>
      <c r="I53" t="str">
        <f>IF(G53=1,A53,0)</f>
        <v>MONTELLA</v>
      </c>
    </row>
    <row r="54" spans="1:9" ht="13.5" thickBot="1">
      <c r="A54" s="16"/>
      <c r="B54" s="7" t="s">
        <v>10</v>
      </c>
      <c r="C54" s="7" t="s">
        <v>204</v>
      </c>
      <c r="E54" s="114"/>
      <c r="F54" s="115"/>
      <c r="H54" s="113" t="str">
        <f t="shared" si="4"/>
        <v>TRIBUNA</v>
      </c>
      <c r="I54">
        <f t="shared" si="5"/>
        <v>0</v>
      </c>
    </row>
    <row r="55" spans="1:9" ht="13.5" thickBot="1">
      <c r="A55" s="16"/>
      <c r="B55" s="7" t="s">
        <v>10</v>
      </c>
      <c r="C55" s="7" t="s">
        <v>205</v>
      </c>
      <c r="E55" s="114">
        <v>5.453</v>
      </c>
      <c r="F55" s="115">
        <v>5.238</v>
      </c>
      <c r="H55" s="113" t="str">
        <f t="shared" si="4"/>
        <v>TRIBUNA</v>
      </c>
      <c r="I55">
        <f t="shared" si="5"/>
        <v>0</v>
      </c>
    </row>
    <row r="56" spans="1:9" ht="13.5" thickBot="1">
      <c r="A56" s="16"/>
      <c r="B56" s="7" t="s">
        <v>10</v>
      </c>
      <c r="C56" s="7" t="s">
        <v>206</v>
      </c>
      <c r="E56" s="114"/>
      <c r="F56" s="115"/>
      <c r="H56" s="113" t="str">
        <f t="shared" si="4"/>
        <v>TRIBUNA</v>
      </c>
      <c r="I56">
        <f t="shared" si="5"/>
        <v>0</v>
      </c>
    </row>
    <row r="57" spans="1:9" ht="13.5" thickBot="1">
      <c r="A57" s="26"/>
      <c r="B57" s="19" t="s">
        <v>10</v>
      </c>
      <c r="C57" s="19" t="s">
        <v>207</v>
      </c>
      <c r="E57" s="116"/>
      <c r="F57" s="28"/>
      <c r="H57" s="113" t="str">
        <f t="shared" si="4"/>
        <v>TRIBUNA</v>
      </c>
      <c r="I57">
        <f t="shared" si="5"/>
        <v>0</v>
      </c>
    </row>
    <row r="58" ht="12.75">
      <c r="H58">
        <f>SUM(H33:H57)</f>
        <v>71.07799999999999</v>
      </c>
    </row>
  </sheetData>
  <mergeCells count="51">
    <mergeCell ref="DA1:DB1"/>
    <mergeCell ref="DC1:DD1"/>
    <mergeCell ref="DE1:DF1"/>
    <mergeCell ref="K1:L1"/>
    <mergeCell ref="O1:P1"/>
    <mergeCell ref="Q1:R1"/>
    <mergeCell ref="S1:T1"/>
    <mergeCell ref="U1:V1"/>
    <mergeCell ref="W1:X1"/>
    <mergeCell ref="Y1:Z1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AA1:AB1"/>
    <mergeCell ref="AC1:AD1"/>
    <mergeCell ref="AE1:AF1"/>
    <mergeCell ref="E1:F1"/>
    <mergeCell ref="H1:I1"/>
  </mergeCells>
  <printOptions/>
  <pageMargins left="0.75" right="0.75" top="1" bottom="1" header="0.5" footer="0.5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E81"/>
  <sheetViews>
    <sheetView zoomScale="75" zoomScaleNormal="75" workbookViewId="0" topLeftCell="A28">
      <selection activeCell="F71" sqref="F71"/>
    </sheetView>
  </sheetViews>
  <sheetFormatPr defaultColWidth="9.140625" defaultRowHeight="12.75"/>
  <cols>
    <col min="1" max="1" width="19.140625" style="131" customWidth="1"/>
    <col min="2" max="2" width="4.8515625" style="131" customWidth="1"/>
    <col min="3" max="3" width="16.00390625" style="178" customWidth="1"/>
    <col min="4" max="4" width="9.140625" style="181" customWidth="1"/>
    <col min="5" max="5" width="11.7109375" style="131" customWidth="1"/>
    <col min="6" max="6" width="9.140625" style="131" customWidth="1"/>
    <col min="7" max="7" width="19.140625" style="131" customWidth="1"/>
    <col min="8" max="8" width="4.8515625" style="131" customWidth="1"/>
    <col min="9" max="9" width="16.00390625" style="178" customWidth="1"/>
    <col min="10" max="12" width="9.140625" style="131" customWidth="1"/>
    <col min="13" max="13" width="18.421875" style="131" customWidth="1"/>
    <col min="14" max="14" width="4.8515625" style="131" customWidth="1"/>
    <col min="15" max="15" width="16.00390625" style="178" customWidth="1"/>
    <col min="16" max="16" width="9.8515625" style="131" customWidth="1"/>
    <col min="17" max="18" width="9.140625" style="131" customWidth="1"/>
    <col min="19" max="19" width="17.140625" style="131" customWidth="1"/>
    <col min="20" max="20" width="4.8515625" style="131" customWidth="1"/>
    <col min="21" max="21" width="18.57421875" style="178" customWidth="1"/>
    <col min="22" max="22" width="9.8515625" style="181" customWidth="1"/>
    <col min="23" max="24" width="9.140625" style="131" customWidth="1"/>
    <col min="25" max="25" width="17.28125" style="131" customWidth="1"/>
    <col min="26" max="26" width="4.8515625" style="131" customWidth="1"/>
    <col min="27" max="27" width="16.00390625" style="181" customWidth="1"/>
    <col min="28" max="30" width="9.140625" style="131" customWidth="1"/>
    <col min="31" max="31" width="10.00390625" style="131" customWidth="1"/>
    <col min="32" max="16384" width="9.140625" style="131" customWidth="1"/>
  </cols>
  <sheetData>
    <row r="1" spans="1:28" ht="19.5" customHeight="1">
      <c r="A1" s="290" t="s">
        <v>35</v>
      </c>
      <c r="B1" s="291"/>
      <c r="C1" s="279" t="s">
        <v>291</v>
      </c>
      <c r="D1" s="275"/>
      <c r="G1" s="290" t="s">
        <v>57</v>
      </c>
      <c r="H1" s="291"/>
      <c r="I1" s="279" t="s">
        <v>291</v>
      </c>
      <c r="J1" s="275"/>
      <c r="M1" s="290" t="s">
        <v>4</v>
      </c>
      <c r="N1" s="291"/>
      <c r="O1" s="279" t="s">
        <v>291</v>
      </c>
      <c r="P1" s="275"/>
      <c r="S1" s="290" t="s">
        <v>14</v>
      </c>
      <c r="T1" s="291"/>
      <c r="U1" s="279" t="s">
        <v>291</v>
      </c>
      <c r="V1" s="275"/>
      <c r="Y1" s="290" t="s">
        <v>2</v>
      </c>
      <c r="Z1" s="291"/>
      <c r="AA1" s="279" t="s">
        <v>291</v>
      </c>
      <c r="AB1" s="275"/>
    </row>
    <row r="2" spans="1:28" ht="19.5" customHeight="1" thickBot="1">
      <c r="A2" s="276" t="s">
        <v>34</v>
      </c>
      <c r="B2" s="277"/>
      <c r="C2" s="292" t="s">
        <v>292</v>
      </c>
      <c r="D2" s="293"/>
      <c r="G2" s="276" t="s">
        <v>32</v>
      </c>
      <c r="H2" s="277"/>
      <c r="I2" s="292" t="s">
        <v>293</v>
      </c>
      <c r="J2" s="293"/>
      <c r="M2" s="276" t="s">
        <v>33</v>
      </c>
      <c r="N2" s="277"/>
      <c r="O2" s="292" t="s">
        <v>294</v>
      </c>
      <c r="P2" s="293"/>
      <c r="S2" s="276" t="s">
        <v>15</v>
      </c>
      <c r="T2" s="277"/>
      <c r="U2" s="292" t="s">
        <v>295</v>
      </c>
      <c r="V2" s="293"/>
      <c r="Y2" s="276" t="s">
        <v>5</v>
      </c>
      <c r="Z2" s="277"/>
      <c r="AA2" s="292" t="s">
        <v>296</v>
      </c>
      <c r="AB2" s="293"/>
    </row>
    <row r="3" spans="1:28" ht="19.5" customHeight="1" thickBot="1">
      <c r="A3" s="144" t="s">
        <v>104</v>
      </c>
      <c r="B3" s="145" t="s">
        <v>6</v>
      </c>
      <c r="C3" s="145" t="s">
        <v>87</v>
      </c>
      <c r="D3" s="146" t="s">
        <v>0</v>
      </c>
      <c r="G3" s="144" t="s">
        <v>104</v>
      </c>
      <c r="H3" s="145" t="s">
        <v>6</v>
      </c>
      <c r="I3" s="145" t="s">
        <v>87</v>
      </c>
      <c r="J3" s="146" t="s">
        <v>0</v>
      </c>
      <c r="M3" s="144" t="s">
        <v>104</v>
      </c>
      <c r="N3" s="145" t="s">
        <v>6</v>
      </c>
      <c r="O3" s="145" t="s">
        <v>87</v>
      </c>
      <c r="P3" s="146" t="s">
        <v>0</v>
      </c>
      <c r="S3" s="144" t="s">
        <v>104</v>
      </c>
      <c r="T3" s="145" t="s">
        <v>6</v>
      </c>
      <c r="U3" s="145" t="s">
        <v>87</v>
      </c>
      <c r="V3" s="146" t="s">
        <v>0</v>
      </c>
      <c r="Y3" s="144" t="s">
        <v>104</v>
      </c>
      <c r="Z3" s="145" t="s">
        <v>6</v>
      </c>
      <c r="AA3" s="145" t="s">
        <v>87</v>
      </c>
      <c r="AB3" s="146" t="s">
        <v>0</v>
      </c>
    </row>
    <row r="4" spans="1:28" ht="19.5" customHeight="1">
      <c r="A4" s="147" t="s">
        <v>81</v>
      </c>
      <c r="B4" s="98" t="s">
        <v>7</v>
      </c>
      <c r="C4" s="98"/>
      <c r="D4" s="148">
        <v>1000</v>
      </c>
      <c r="G4" s="147" t="s">
        <v>103</v>
      </c>
      <c r="H4" s="98" t="s">
        <v>7</v>
      </c>
      <c r="I4" s="98"/>
      <c r="J4" s="148">
        <v>1200</v>
      </c>
      <c r="M4" s="147" t="s">
        <v>126</v>
      </c>
      <c r="N4" s="98" t="s">
        <v>7</v>
      </c>
      <c r="O4" s="98"/>
      <c r="P4" s="148">
        <v>50</v>
      </c>
      <c r="R4" s="133"/>
      <c r="S4" s="147" t="s">
        <v>145</v>
      </c>
      <c r="T4" s="98" t="s">
        <v>7</v>
      </c>
      <c r="U4" s="98"/>
      <c r="V4" s="148">
        <v>1600</v>
      </c>
      <c r="X4" s="133"/>
      <c r="Y4" s="147" t="s">
        <v>161</v>
      </c>
      <c r="Z4" s="98" t="s">
        <v>7</v>
      </c>
      <c r="AA4" s="149"/>
      <c r="AB4" s="148">
        <v>1350</v>
      </c>
    </row>
    <row r="5" spans="1:28" ht="19.5" customHeight="1" thickBot="1">
      <c r="A5" s="147"/>
      <c r="B5" s="98" t="s">
        <v>7</v>
      </c>
      <c r="C5" s="150" t="s">
        <v>82</v>
      </c>
      <c r="D5" s="148">
        <v>1500</v>
      </c>
      <c r="G5" s="147"/>
      <c r="H5" s="98" t="s">
        <v>7</v>
      </c>
      <c r="I5" s="98" t="s">
        <v>105</v>
      </c>
      <c r="J5" s="148">
        <v>5000</v>
      </c>
      <c r="M5" s="147"/>
      <c r="N5" s="98" t="s">
        <v>7</v>
      </c>
      <c r="O5" s="150" t="s">
        <v>127</v>
      </c>
      <c r="P5" s="148">
        <v>1400</v>
      </c>
      <c r="R5" s="133"/>
      <c r="S5" s="147"/>
      <c r="T5" s="98" t="s">
        <v>7</v>
      </c>
      <c r="U5" s="151" t="s">
        <v>346</v>
      </c>
      <c r="V5" s="152">
        <v>50</v>
      </c>
      <c r="X5" s="133"/>
      <c r="Y5" s="147"/>
      <c r="Z5" s="98" t="s">
        <v>7</v>
      </c>
      <c r="AA5" s="98" t="s">
        <v>162</v>
      </c>
      <c r="AB5" s="148">
        <v>200</v>
      </c>
    </row>
    <row r="6" spans="1:29" ht="19.5" customHeight="1" thickBot="1">
      <c r="A6" s="153"/>
      <c r="B6" s="154" t="s">
        <v>7</v>
      </c>
      <c r="C6" s="155" t="s">
        <v>83</v>
      </c>
      <c r="D6" s="156">
        <v>50</v>
      </c>
      <c r="E6" s="134">
        <f>SUM(D4:D6)</f>
        <v>2550</v>
      </c>
      <c r="G6" s="153"/>
      <c r="H6" s="154" t="s">
        <v>7</v>
      </c>
      <c r="I6" s="154" t="s">
        <v>106</v>
      </c>
      <c r="J6" s="156">
        <v>50</v>
      </c>
      <c r="K6" s="134">
        <f>SUM(J4:J6)</f>
        <v>6250</v>
      </c>
      <c r="M6" s="153"/>
      <c r="N6" s="154" t="s">
        <v>7</v>
      </c>
      <c r="O6" s="155" t="s">
        <v>128</v>
      </c>
      <c r="P6" s="156">
        <v>50</v>
      </c>
      <c r="Q6" s="134">
        <f>SUM(P4:P6)</f>
        <v>1500</v>
      </c>
      <c r="R6" s="133"/>
      <c r="S6" s="153"/>
      <c r="T6" s="154" t="s">
        <v>7</v>
      </c>
      <c r="U6" s="154" t="s">
        <v>146</v>
      </c>
      <c r="V6" s="156">
        <v>1100</v>
      </c>
      <c r="W6" s="134">
        <f>SUM(V4:V6)</f>
        <v>2750</v>
      </c>
      <c r="X6" s="133"/>
      <c r="Y6" s="153"/>
      <c r="Z6" s="154" t="s">
        <v>7</v>
      </c>
      <c r="AA6" s="154" t="s">
        <v>163</v>
      </c>
      <c r="AB6" s="156">
        <v>50</v>
      </c>
      <c r="AC6" s="134">
        <f>SUM(AB4:AB6)</f>
        <v>1600</v>
      </c>
    </row>
    <row r="7" spans="1:29" ht="19.5" customHeight="1">
      <c r="A7" s="157" t="s">
        <v>84</v>
      </c>
      <c r="B7" s="149" t="s">
        <v>8</v>
      </c>
      <c r="C7" s="158"/>
      <c r="D7" s="159">
        <v>350</v>
      </c>
      <c r="E7" s="135"/>
      <c r="G7" s="157" t="s">
        <v>107</v>
      </c>
      <c r="H7" s="149" t="s">
        <v>8</v>
      </c>
      <c r="I7" s="149"/>
      <c r="J7" s="159">
        <v>50</v>
      </c>
      <c r="K7" s="135"/>
      <c r="M7" s="157"/>
      <c r="N7" s="149" t="s">
        <v>8</v>
      </c>
      <c r="O7" s="145" t="s">
        <v>342</v>
      </c>
      <c r="P7" s="146">
        <v>900</v>
      </c>
      <c r="Q7" s="135"/>
      <c r="R7" s="133"/>
      <c r="S7" s="157"/>
      <c r="T7" s="149" t="s">
        <v>8</v>
      </c>
      <c r="U7" s="145" t="s">
        <v>347</v>
      </c>
      <c r="V7" s="146">
        <v>1450</v>
      </c>
      <c r="W7" s="135"/>
      <c r="X7" s="133"/>
      <c r="Y7" s="157" t="s">
        <v>164</v>
      </c>
      <c r="Z7" s="149" t="s">
        <v>8</v>
      </c>
      <c r="AA7" s="149"/>
      <c r="AB7" s="159">
        <v>1000</v>
      </c>
      <c r="AC7" s="135"/>
    </row>
    <row r="8" spans="1:28" ht="19.5" customHeight="1">
      <c r="A8" s="147" t="s">
        <v>85</v>
      </c>
      <c r="B8" s="98" t="s">
        <v>8</v>
      </c>
      <c r="C8" s="130"/>
      <c r="D8" s="148">
        <v>50</v>
      </c>
      <c r="G8" s="147" t="s">
        <v>108</v>
      </c>
      <c r="H8" s="98" t="s">
        <v>8</v>
      </c>
      <c r="I8" s="98"/>
      <c r="J8" s="148">
        <v>50</v>
      </c>
      <c r="M8" s="147" t="s">
        <v>129</v>
      </c>
      <c r="N8" s="98" t="s">
        <v>8</v>
      </c>
      <c r="O8" s="98"/>
      <c r="P8" s="148">
        <v>1000</v>
      </c>
      <c r="R8" s="133"/>
      <c r="S8" s="147" t="s">
        <v>147</v>
      </c>
      <c r="T8" s="98" t="s">
        <v>8</v>
      </c>
      <c r="U8" s="98"/>
      <c r="V8" s="148">
        <v>700</v>
      </c>
      <c r="X8" s="133"/>
      <c r="Y8" s="147" t="s">
        <v>165</v>
      </c>
      <c r="Z8" s="98" t="s">
        <v>8</v>
      </c>
      <c r="AA8" s="98"/>
      <c r="AB8" s="148">
        <v>2050</v>
      </c>
    </row>
    <row r="9" spans="1:28" ht="19.5" customHeight="1">
      <c r="A9" s="147" t="s">
        <v>86</v>
      </c>
      <c r="B9" s="98" t="s">
        <v>8</v>
      </c>
      <c r="C9" s="130"/>
      <c r="D9" s="148">
        <v>350</v>
      </c>
      <c r="G9" s="147" t="s">
        <v>109</v>
      </c>
      <c r="H9" s="98" t="s">
        <v>8</v>
      </c>
      <c r="I9" s="98"/>
      <c r="J9" s="148">
        <v>1100</v>
      </c>
      <c r="M9" s="147"/>
      <c r="N9" s="98" t="s">
        <v>8</v>
      </c>
      <c r="O9" s="98" t="s">
        <v>130</v>
      </c>
      <c r="P9" s="148">
        <v>400</v>
      </c>
      <c r="R9" s="133"/>
      <c r="S9" s="147" t="s">
        <v>151</v>
      </c>
      <c r="T9" s="98" t="s">
        <v>8</v>
      </c>
      <c r="U9" s="98"/>
      <c r="V9" s="148">
        <v>1200</v>
      </c>
      <c r="X9" s="133"/>
      <c r="Y9" s="147" t="s">
        <v>166</v>
      </c>
      <c r="Z9" s="98" t="s">
        <v>8</v>
      </c>
      <c r="AA9" s="98"/>
      <c r="AB9" s="148">
        <v>650</v>
      </c>
    </row>
    <row r="10" spans="1:28" ht="19.5" customHeight="1">
      <c r="A10" s="147"/>
      <c r="B10" s="98" t="s">
        <v>8</v>
      </c>
      <c r="C10" s="200" t="s">
        <v>337</v>
      </c>
      <c r="D10" s="148">
        <v>700</v>
      </c>
      <c r="G10" s="147"/>
      <c r="H10" s="98" t="s">
        <v>8</v>
      </c>
      <c r="I10" s="160" t="s">
        <v>110</v>
      </c>
      <c r="J10" s="148">
        <v>2000</v>
      </c>
      <c r="M10" s="147"/>
      <c r="N10" s="98" t="s">
        <v>8</v>
      </c>
      <c r="O10" s="160" t="s">
        <v>131</v>
      </c>
      <c r="P10" s="148">
        <v>2050</v>
      </c>
      <c r="R10" s="133"/>
      <c r="S10" s="147"/>
      <c r="T10" s="98" t="s">
        <v>8</v>
      </c>
      <c r="U10" s="161" t="s">
        <v>257</v>
      </c>
      <c r="V10" s="152">
        <v>150</v>
      </c>
      <c r="X10" s="133"/>
      <c r="Y10" s="147" t="s">
        <v>167</v>
      </c>
      <c r="Z10" s="98" t="s">
        <v>8</v>
      </c>
      <c r="AA10" s="160"/>
      <c r="AB10" s="148">
        <v>300</v>
      </c>
    </row>
    <row r="11" spans="1:28" ht="19.5" customHeight="1">
      <c r="A11" s="147"/>
      <c r="B11" s="98" t="s">
        <v>8</v>
      </c>
      <c r="C11" s="130" t="s">
        <v>88</v>
      </c>
      <c r="D11" s="162">
        <v>1050</v>
      </c>
      <c r="G11" s="147"/>
      <c r="H11" s="98" t="s">
        <v>8</v>
      </c>
      <c r="I11" s="151" t="s">
        <v>340</v>
      </c>
      <c r="J11" s="163">
        <v>2600</v>
      </c>
      <c r="M11" s="147"/>
      <c r="N11" s="98" t="s">
        <v>8</v>
      </c>
      <c r="O11" s="98" t="s">
        <v>132</v>
      </c>
      <c r="P11" s="162">
        <v>1300</v>
      </c>
      <c r="R11" s="133"/>
      <c r="S11" s="147"/>
      <c r="T11" s="98" t="s">
        <v>8</v>
      </c>
      <c r="U11" s="151" t="s">
        <v>322</v>
      </c>
      <c r="V11" s="163">
        <v>200</v>
      </c>
      <c r="X11" s="133"/>
      <c r="Y11" s="147" t="s">
        <v>168</v>
      </c>
      <c r="Z11" s="98" t="s">
        <v>8</v>
      </c>
      <c r="AA11" s="98"/>
      <c r="AB11" s="162">
        <v>750</v>
      </c>
    </row>
    <row r="12" spans="1:28" ht="19.5" customHeight="1">
      <c r="A12" s="147"/>
      <c r="B12" s="98" t="s">
        <v>8</v>
      </c>
      <c r="C12" s="164" t="s">
        <v>320</v>
      </c>
      <c r="D12" s="152">
        <v>50</v>
      </c>
      <c r="G12" s="147"/>
      <c r="H12" s="98" t="s">
        <v>8</v>
      </c>
      <c r="I12" s="151" t="s">
        <v>341</v>
      </c>
      <c r="J12" s="152">
        <v>400</v>
      </c>
      <c r="M12" s="147"/>
      <c r="N12" s="98" t="s">
        <v>8</v>
      </c>
      <c r="O12" s="151" t="s">
        <v>321</v>
      </c>
      <c r="P12" s="152">
        <v>1000</v>
      </c>
      <c r="R12" s="133"/>
      <c r="S12" s="147"/>
      <c r="T12" s="98" t="s">
        <v>8</v>
      </c>
      <c r="U12" s="151" t="s">
        <v>348</v>
      </c>
      <c r="V12" s="152">
        <v>50</v>
      </c>
      <c r="X12" s="133"/>
      <c r="Y12" s="147"/>
      <c r="Z12" s="98" t="s">
        <v>8</v>
      </c>
      <c r="AA12" s="98" t="s">
        <v>169</v>
      </c>
      <c r="AB12" s="148">
        <v>900</v>
      </c>
    </row>
    <row r="13" spans="1:29" ht="19.5" customHeight="1" thickBot="1">
      <c r="A13" s="165"/>
      <c r="B13" s="98" t="s">
        <v>8</v>
      </c>
      <c r="C13" s="166" t="s">
        <v>89</v>
      </c>
      <c r="D13" s="167">
        <v>1000</v>
      </c>
      <c r="E13" s="136"/>
      <c r="G13" s="147"/>
      <c r="H13" s="168" t="s">
        <v>8</v>
      </c>
      <c r="I13" s="168" t="s">
        <v>111</v>
      </c>
      <c r="J13" s="167">
        <v>200</v>
      </c>
      <c r="K13" s="136"/>
      <c r="M13" s="165"/>
      <c r="N13" s="168" t="s">
        <v>8</v>
      </c>
      <c r="O13" s="168" t="s">
        <v>133</v>
      </c>
      <c r="P13" s="167">
        <v>950</v>
      </c>
      <c r="Q13" s="136"/>
      <c r="R13" s="133"/>
      <c r="S13" s="165"/>
      <c r="T13" s="168" t="s">
        <v>8</v>
      </c>
      <c r="U13" s="169" t="s">
        <v>213</v>
      </c>
      <c r="V13" s="170">
        <v>450</v>
      </c>
      <c r="W13" s="136"/>
      <c r="X13" s="133"/>
      <c r="Y13" s="165"/>
      <c r="Z13" s="168" t="s">
        <v>8</v>
      </c>
      <c r="AA13" s="168" t="s">
        <v>170</v>
      </c>
      <c r="AB13" s="167">
        <v>450</v>
      </c>
      <c r="AC13" s="136"/>
    </row>
    <row r="14" spans="1:29" ht="19.5" customHeight="1" thickBot="1">
      <c r="A14" s="171"/>
      <c r="B14" s="154" t="s">
        <v>8</v>
      </c>
      <c r="C14" s="129" t="s">
        <v>338</v>
      </c>
      <c r="D14" s="176">
        <v>50</v>
      </c>
      <c r="E14" s="134">
        <f>SUM(D7:D14)</f>
        <v>3600</v>
      </c>
      <c r="G14" s="172"/>
      <c r="H14" s="154" t="s">
        <v>8</v>
      </c>
      <c r="I14" s="154" t="s">
        <v>112</v>
      </c>
      <c r="J14" s="156">
        <v>400</v>
      </c>
      <c r="K14" s="134">
        <f>SUM(J7:J14)</f>
        <v>6800</v>
      </c>
      <c r="M14" s="171"/>
      <c r="N14" s="154" t="s">
        <v>8</v>
      </c>
      <c r="O14" s="129" t="s">
        <v>343</v>
      </c>
      <c r="P14" s="176">
        <v>250</v>
      </c>
      <c r="Q14" s="134">
        <f>SUM(P7:P14)</f>
        <v>7850</v>
      </c>
      <c r="R14" s="133"/>
      <c r="S14" s="171"/>
      <c r="T14" s="154" t="s">
        <v>8</v>
      </c>
      <c r="U14" s="154" t="s">
        <v>148</v>
      </c>
      <c r="V14" s="156">
        <v>650</v>
      </c>
      <c r="W14" s="134">
        <f>SUM(V7:V14)</f>
        <v>4850</v>
      </c>
      <c r="X14" s="133"/>
      <c r="Y14" s="171"/>
      <c r="Z14" s="154" t="s">
        <v>8</v>
      </c>
      <c r="AA14" s="129" t="s">
        <v>353</v>
      </c>
      <c r="AB14" s="176">
        <v>50</v>
      </c>
      <c r="AC14" s="134">
        <f>SUM(AB7:AB14)</f>
        <v>6150</v>
      </c>
    </row>
    <row r="15" spans="1:28" ht="19.5" customHeight="1">
      <c r="A15" s="157" t="s">
        <v>90</v>
      </c>
      <c r="B15" s="149" t="s">
        <v>9</v>
      </c>
      <c r="C15" s="149"/>
      <c r="D15" s="159">
        <v>1600</v>
      </c>
      <c r="G15" s="157" t="s">
        <v>113</v>
      </c>
      <c r="H15" s="149" t="s">
        <v>9</v>
      </c>
      <c r="I15" s="149"/>
      <c r="J15" s="159">
        <v>1200</v>
      </c>
      <c r="M15" s="157" t="s">
        <v>134</v>
      </c>
      <c r="N15" s="149" t="s">
        <v>9</v>
      </c>
      <c r="O15" s="149"/>
      <c r="P15" s="159">
        <v>3100</v>
      </c>
      <c r="R15" s="133"/>
      <c r="S15" s="157"/>
      <c r="T15" s="149" t="s">
        <v>9</v>
      </c>
      <c r="U15" s="145" t="s">
        <v>349</v>
      </c>
      <c r="V15" s="146">
        <v>50</v>
      </c>
      <c r="X15" s="133"/>
      <c r="Y15" s="157" t="s">
        <v>171</v>
      </c>
      <c r="Z15" s="149" t="s">
        <v>9</v>
      </c>
      <c r="AA15" s="149"/>
      <c r="AB15" s="159">
        <v>1500</v>
      </c>
    </row>
    <row r="16" spans="1:28" ht="19.5" customHeight="1">
      <c r="A16" s="147" t="s">
        <v>91</v>
      </c>
      <c r="B16" s="98" t="s">
        <v>9</v>
      </c>
      <c r="C16" s="98"/>
      <c r="D16" s="148">
        <v>1000</v>
      </c>
      <c r="G16" s="147" t="s">
        <v>114</v>
      </c>
      <c r="H16" s="98" t="s">
        <v>9</v>
      </c>
      <c r="I16" s="98"/>
      <c r="J16" s="148">
        <v>1050</v>
      </c>
      <c r="M16" s="147" t="s">
        <v>135</v>
      </c>
      <c r="N16" s="98" t="s">
        <v>9</v>
      </c>
      <c r="O16" s="98"/>
      <c r="P16" s="148">
        <v>50</v>
      </c>
      <c r="R16" s="133"/>
      <c r="S16" s="173"/>
      <c r="T16" s="98" t="s">
        <v>9</v>
      </c>
      <c r="U16" s="151" t="s">
        <v>350</v>
      </c>
      <c r="V16" s="152">
        <v>50</v>
      </c>
      <c r="X16" s="133"/>
      <c r="Y16" s="147" t="s">
        <v>172</v>
      </c>
      <c r="Z16" s="98" t="s">
        <v>9</v>
      </c>
      <c r="AA16" s="98"/>
      <c r="AB16" s="148">
        <v>800</v>
      </c>
    </row>
    <row r="17" spans="1:29" ht="19.5" customHeight="1">
      <c r="A17" s="100" t="s">
        <v>92</v>
      </c>
      <c r="B17" s="98" t="s">
        <v>9</v>
      </c>
      <c r="C17" s="98"/>
      <c r="D17" s="148">
        <v>50</v>
      </c>
      <c r="E17" s="136"/>
      <c r="G17" s="147" t="s">
        <v>115</v>
      </c>
      <c r="H17" s="98" t="s">
        <v>9</v>
      </c>
      <c r="I17" s="98"/>
      <c r="J17" s="148">
        <v>100</v>
      </c>
      <c r="K17" s="136"/>
      <c r="M17" s="100" t="s">
        <v>137</v>
      </c>
      <c r="N17" s="98" t="s">
        <v>9</v>
      </c>
      <c r="O17" s="98"/>
      <c r="P17" s="148">
        <v>2350</v>
      </c>
      <c r="Q17" s="136"/>
      <c r="R17" s="133"/>
      <c r="S17" s="100" t="s">
        <v>152</v>
      </c>
      <c r="T17" s="98" t="s">
        <v>9</v>
      </c>
      <c r="U17" s="98"/>
      <c r="V17" s="148">
        <v>950</v>
      </c>
      <c r="W17" s="136"/>
      <c r="X17" s="133"/>
      <c r="Y17" s="100"/>
      <c r="Z17" s="98" t="s">
        <v>9</v>
      </c>
      <c r="AA17" s="98" t="s">
        <v>173</v>
      </c>
      <c r="AB17" s="148">
        <v>1900</v>
      </c>
      <c r="AC17" s="136"/>
    </row>
    <row r="18" spans="1:28" ht="19.5" customHeight="1">
      <c r="A18" s="147" t="s">
        <v>93</v>
      </c>
      <c r="B18" s="98" t="s">
        <v>9</v>
      </c>
      <c r="C18" s="98"/>
      <c r="D18" s="148">
        <v>3900</v>
      </c>
      <c r="G18" s="147" t="s">
        <v>116</v>
      </c>
      <c r="H18" s="98" t="s">
        <v>9</v>
      </c>
      <c r="I18" s="98"/>
      <c r="J18" s="148">
        <v>800</v>
      </c>
      <c r="M18" s="147"/>
      <c r="N18" s="98" t="s">
        <v>9</v>
      </c>
      <c r="O18" s="98" t="s">
        <v>136</v>
      </c>
      <c r="P18" s="148">
        <v>350</v>
      </c>
      <c r="R18" s="133"/>
      <c r="S18" s="147" t="s">
        <v>153</v>
      </c>
      <c r="T18" s="98" t="s">
        <v>9</v>
      </c>
      <c r="U18" s="98"/>
      <c r="V18" s="148">
        <v>1500</v>
      </c>
      <c r="X18" s="133"/>
      <c r="Y18" s="147"/>
      <c r="Z18" s="98" t="s">
        <v>9</v>
      </c>
      <c r="AA18" s="151" t="s">
        <v>354</v>
      </c>
      <c r="AB18" s="152">
        <v>850</v>
      </c>
    </row>
    <row r="19" spans="1:28" ht="19.5" customHeight="1">
      <c r="A19" s="147" t="s">
        <v>94</v>
      </c>
      <c r="B19" s="98" t="s">
        <v>9</v>
      </c>
      <c r="C19" s="98"/>
      <c r="D19" s="148">
        <v>1550</v>
      </c>
      <c r="G19" s="147"/>
      <c r="H19" s="98" t="s">
        <v>9</v>
      </c>
      <c r="I19" s="98" t="s">
        <v>117</v>
      </c>
      <c r="J19" s="148">
        <v>1600</v>
      </c>
      <c r="M19" s="147"/>
      <c r="N19" s="98" t="s">
        <v>9</v>
      </c>
      <c r="O19" s="98" t="s">
        <v>138</v>
      </c>
      <c r="P19" s="148">
        <v>2050</v>
      </c>
      <c r="R19" s="133"/>
      <c r="S19" s="147"/>
      <c r="T19" s="98" t="s">
        <v>9</v>
      </c>
      <c r="U19" s="174" t="s">
        <v>220</v>
      </c>
      <c r="V19" s="175">
        <v>900</v>
      </c>
      <c r="X19" s="133"/>
      <c r="Y19" s="147"/>
      <c r="Z19" s="98" t="s">
        <v>9</v>
      </c>
      <c r="AA19" s="98" t="s">
        <v>174</v>
      </c>
      <c r="AB19" s="148">
        <v>1700</v>
      </c>
    </row>
    <row r="20" spans="1:28" ht="19.5" customHeight="1">
      <c r="A20" s="147"/>
      <c r="B20" s="98" t="s">
        <v>9</v>
      </c>
      <c r="C20" s="98" t="s">
        <v>95</v>
      </c>
      <c r="D20" s="148">
        <v>2100</v>
      </c>
      <c r="G20" s="147"/>
      <c r="H20" s="98" t="s">
        <v>9</v>
      </c>
      <c r="I20" s="98" t="s">
        <v>118</v>
      </c>
      <c r="J20" s="148">
        <v>3100</v>
      </c>
      <c r="M20" s="147"/>
      <c r="N20" s="98" t="s">
        <v>9</v>
      </c>
      <c r="O20" s="98" t="s">
        <v>139</v>
      </c>
      <c r="P20" s="148">
        <v>850</v>
      </c>
      <c r="R20" s="133"/>
      <c r="S20" s="147"/>
      <c r="T20" s="98" t="s">
        <v>9</v>
      </c>
      <c r="U20" s="98" t="s">
        <v>155</v>
      </c>
      <c r="V20" s="148">
        <v>950</v>
      </c>
      <c r="X20" s="133"/>
      <c r="Y20" s="147"/>
      <c r="Z20" s="98" t="s">
        <v>9</v>
      </c>
      <c r="AA20" s="98" t="s">
        <v>175</v>
      </c>
      <c r="AB20" s="148">
        <v>900</v>
      </c>
    </row>
    <row r="21" spans="1:28" ht="19.5" customHeight="1" thickBot="1">
      <c r="A21" s="147"/>
      <c r="B21" s="98" t="s">
        <v>9</v>
      </c>
      <c r="C21" s="98" t="s">
        <v>96</v>
      </c>
      <c r="D21" s="148">
        <v>400</v>
      </c>
      <c r="G21" s="147"/>
      <c r="H21" s="98" t="s">
        <v>9</v>
      </c>
      <c r="I21" s="151" t="s">
        <v>201</v>
      </c>
      <c r="J21" s="152">
        <v>1300</v>
      </c>
      <c r="M21" s="147"/>
      <c r="N21" s="98" t="s">
        <v>9</v>
      </c>
      <c r="O21" s="151" t="s">
        <v>344</v>
      </c>
      <c r="P21" s="152">
        <v>1000</v>
      </c>
      <c r="R21" s="133"/>
      <c r="S21" s="147"/>
      <c r="T21" s="98" t="s">
        <v>9</v>
      </c>
      <c r="U21" s="98" t="s">
        <v>156</v>
      </c>
      <c r="V21" s="148">
        <v>400</v>
      </c>
      <c r="X21" s="133"/>
      <c r="Y21" s="147"/>
      <c r="Z21" s="98" t="s">
        <v>9</v>
      </c>
      <c r="AA21" s="98" t="s">
        <v>176</v>
      </c>
      <c r="AB21" s="148">
        <v>950</v>
      </c>
    </row>
    <row r="22" spans="1:29" ht="19.5" customHeight="1" thickBot="1">
      <c r="A22" s="171"/>
      <c r="B22" s="154" t="s">
        <v>9</v>
      </c>
      <c r="C22" s="154" t="s">
        <v>97</v>
      </c>
      <c r="D22" s="156">
        <v>650</v>
      </c>
      <c r="E22" s="134">
        <f>SUM(D15:D22)</f>
        <v>11250</v>
      </c>
      <c r="G22" s="171"/>
      <c r="H22" s="154" t="s">
        <v>9</v>
      </c>
      <c r="I22" s="154" t="s">
        <v>119</v>
      </c>
      <c r="J22" s="156">
        <v>500</v>
      </c>
      <c r="K22" s="134">
        <f>SUM(J15:J22)</f>
        <v>9650</v>
      </c>
      <c r="M22" s="171"/>
      <c r="N22" s="154" t="s">
        <v>9</v>
      </c>
      <c r="O22" s="129" t="s">
        <v>334</v>
      </c>
      <c r="P22" s="176">
        <v>2100</v>
      </c>
      <c r="Q22" s="134">
        <f>SUM(P15:P22)</f>
        <v>11850</v>
      </c>
      <c r="R22" s="133"/>
      <c r="S22" s="171"/>
      <c r="T22" s="154" t="s">
        <v>9</v>
      </c>
      <c r="U22" s="129" t="s">
        <v>323</v>
      </c>
      <c r="V22" s="176">
        <v>600</v>
      </c>
      <c r="W22" s="134">
        <f>SUM(V15:V22)</f>
        <v>5400</v>
      </c>
      <c r="X22" s="133"/>
      <c r="Y22" s="171"/>
      <c r="Z22" s="154" t="s">
        <v>9</v>
      </c>
      <c r="AA22" s="154" t="s">
        <v>177</v>
      </c>
      <c r="AB22" s="156">
        <v>1000</v>
      </c>
      <c r="AC22" s="134">
        <f>SUM(AB15:AB22)</f>
        <v>9600</v>
      </c>
    </row>
    <row r="23" spans="1:28" ht="19.5" customHeight="1">
      <c r="A23" s="157" t="s">
        <v>98</v>
      </c>
      <c r="B23" s="149" t="s">
        <v>10</v>
      </c>
      <c r="C23" s="149"/>
      <c r="D23" s="159">
        <v>6100</v>
      </c>
      <c r="G23" s="157" t="s">
        <v>120</v>
      </c>
      <c r="H23" s="149" t="s">
        <v>10</v>
      </c>
      <c r="I23" s="149"/>
      <c r="J23" s="159">
        <v>11700</v>
      </c>
      <c r="M23" s="157" t="s">
        <v>140</v>
      </c>
      <c r="N23" s="149" t="s">
        <v>10</v>
      </c>
      <c r="O23" s="149"/>
      <c r="P23" s="159">
        <v>2100</v>
      </c>
      <c r="R23" s="133"/>
      <c r="S23" s="157" t="s">
        <v>157</v>
      </c>
      <c r="T23" s="149" t="s">
        <v>10</v>
      </c>
      <c r="U23" s="149"/>
      <c r="V23" s="159">
        <v>14150</v>
      </c>
      <c r="X23" s="133"/>
      <c r="Y23" s="157" t="s">
        <v>178</v>
      </c>
      <c r="Z23" s="149" t="s">
        <v>10</v>
      </c>
      <c r="AA23" s="149"/>
      <c r="AB23" s="159">
        <v>2150</v>
      </c>
    </row>
    <row r="24" spans="1:28" ht="19.5" customHeight="1">
      <c r="A24" s="177" t="s">
        <v>99</v>
      </c>
      <c r="B24" s="98" t="s">
        <v>10</v>
      </c>
      <c r="C24" s="98"/>
      <c r="D24" s="148">
        <v>3200</v>
      </c>
      <c r="G24" s="177" t="s">
        <v>121</v>
      </c>
      <c r="H24" s="98" t="s">
        <v>10</v>
      </c>
      <c r="I24" s="98"/>
      <c r="J24" s="148">
        <v>900</v>
      </c>
      <c r="M24" s="177"/>
      <c r="N24" s="98" t="s">
        <v>10</v>
      </c>
      <c r="O24" s="151" t="s">
        <v>345</v>
      </c>
      <c r="P24" s="152">
        <v>5500</v>
      </c>
      <c r="R24" s="133"/>
      <c r="S24" s="177" t="s">
        <v>158</v>
      </c>
      <c r="T24" s="98" t="s">
        <v>10</v>
      </c>
      <c r="U24" s="98"/>
      <c r="V24" s="148">
        <v>3300</v>
      </c>
      <c r="X24" s="133"/>
      <c r="Y24" s="177" t="s">
        <v>179</v>
      </c>
      <c r="Z24" s="98" t="s">
        <v>10</v>
      </c>
      <c r="AA24" s="98"/>
      <c r="AB24" s="148">
        <v>2700</v>
      </c>
    </row>
    <row r="25" spans="1:28" ht="19.5" customHeight="1">
      <c r="A25" s="147" t="s">
        <v>100</v>
      </c>
      <c r="B25" s="98" t="s">
        <v>10</v>
      </c>
      <c r="C25" s="98"/>
      <c r="D25" s="148">
        <v>2200</v>
      </c>
      <c r="G25" s="100" t="s">
        <v>122</v>
      </c>
      <c r="H25" s="98" t="s">
        <v>10</v>
      </c>
      <c r="I25" s="98"/>
      <c r="J25" s="148">
        <v>4000</v>
      </c>
      <c r="M25" s="147" t="s">
        <v>141</v>
      </c>
      <c r="N25" s="98" t="s">
        <v>10</v>
      </c>
      <c r="O25" s="98"/>
      <c r="P25" s="148">
        <v>1500</v>
      </c>
      <c r="R25" s="133"/>
      <c r="S25" s="147"/>
      <c r="T25" s="98" t="s">
        <v>10</v>
      </c>
      <c r="U25" s="151" t="s">
        <v>351</v>
      </c>
      <c r="V25" s="152">
        <v>11000</v>
      </c>
      <c r="X25" s="133"/>
      <c r="Y25" s="147" t="s">
        <v>180</v>
      </c>
      <c r="Z25" s="98" t="s">
        <v>10</v>
      </c>
      <c r="AA25" s="98"/>
      <c r="AB25" s="148">
        <v>6800</v>
      </c>
    </row>
    <row r="26" spans="1:28" ht="19.5" customHeight="1">
      <c r="A26" s="147"/>
      <c r="B26" s="98" t="s">
        <v>10</v>
      </c>
      <c r="C26" s="98" t="s">
        <v>101</v>
      </c>
      <c r="D26" s="148">
        <v>5000</v>
      </c>
      <c r="G26" s="147"/>
      <c r="H26" s="98" t="s">
        <v>9</v>
      </c>
      <c r="I26" s="98" t="s">
        <v>123</v>
      </c>
      <c r="J26" s="148">
        <v>1750</v>
      </c>
      <c r="M26" s="147"/>
      <c r="N26" s="98" t="s">
        <v>10</v>
      </c>
      <c r="O26" s="98" t="s">
        <v>142</v>
      </c>
      <c r="P26" s="148">
        <v>10500</v>
      </c>
      <c r="R26" s="133"/>
      <c r="S26" s="147"/>
      <c r="T26" s="98" t="s">
        <v>10</v>
      </c>
      <c r="U26" s="98" t="s">
        <v>159</v>
      </c>
      <c r="V26" s="148">
        <v>2800</v>
      </c>
      <c r="X26" s="133"/>
      <c r="Y26" s="147"/>
      <c r="Z26" s="98" t="s">
        <v>10</v>
      </c>
      <c r="AA26" s="98" t="s">
        <v>181</v>
      </c>
      <c r="AB26" s="148">
        <v>8300</v>
      </c>
    </row>
    <row r="27" spans="1:28" ht="19.5" customHeight="1" thickBot="1">
      <c r="A27" s="147"/>
      <c r="B27" s="98" t="s">
        <v>10</v>
      </c>
      <c r="C27" s="98" t="s">
        <v>102</v>
      </c>
      <c r="D27" s="148">
        <v>6150</v>
      </c>
      <c r="G27" s="147"/>
      <c r="H27" s="98" t="s">
        <v>10</v>
      </c>
      <c r="I27" s="98" t="s">
        <v>124</v>
      </c>
      <c r="J27" s="148">
        <v>2600</v>
      </c>
      <c r="M27" s="147"/>
      <c r="N27" s="98" t="s">
        <v>10</v>
      </c>
      <c r="O27" s="98" t="s">
        <v>143</v>
      </c>
      <c r="P27" s="148">
        <v>1200</v>
      </c>
      <c r="R27" s="133"/>
      <c r="S27" s="147"/>
      <c r="T27" s="98" t="s">
        <v>10</v>
      </c>
      <c r="U27" s="151" t="s">
        <v>352</v>
      </c>
      <c r="V27" s="152">
        <v>800</v>
      </c>
      <c r="X27" s="133"/>
      <c r="Y27" s="147"/>
      <c r="Z27" s="98" t="s">
        <v>10</v>
      </c>
      <c r="AA27" s="98" t="s">
        <v>182</v>
      </c>
      <c r="AB27" s="148">
        <v>3000</v>
      </c>
    </row>
    <row r="28" spans="1:29" ht="19.5" customHeight="1" thickBot="1">
      <c r="A28" s="171"/>
      <c r="B28" s="154" t="s">
        <v>10</v>
      </c>
      <c r="C28" s="129" t="s">
        <v>339</v>
      </c>
      <c r="D28" s="176">
        <v>11250</v>
      </c>
      <c r="E28" s="134">
        <f>SUM(D23:D28)</f>
        <v>33900</v>
      </c>
      <c r="G28" s="171"/>
      <c r="H28" s="154" t="s">
        <v>10</v>
      </c>
      <c r="I28" s="154" t="s">
        <v>125</v>
      </c>
      <c r="J28" s="156">
        <v>4750</v>
      </c>
      <c r="K28" s="134">
        <f>SUM(J23:J28)</f>
        <v>25700</v>
      </c>
      <c r="M28" s="171"/>
      <c r="N28" s="154" t="s">
        <v>10</v>
      </c>
      <c r="O28" s="154" t="s">
        <v>144</v>
      </c>
      <c r="P28" s="156">
        <v>1300</v>
      </c>
      <c r="Q28" s="134">
        <f>SUM(P23:P28)</f>
        <v>22100</v>
      </c>
      <c r="R28" s="133"/>
      <c r="S28" s="171"/>
      <c r="T28" s="154" t="s">
        <v>10</v>
      </c>
      <c r="U28" s="129" t="s">
        <v>324</v>
      </c>
      <c r="V28" s="176">
        <v>50</v>
      </c>
      <c r="W28" s="134">
        <f>SUM(V23:V28)</f>
        <v>32100</v>
      </c>
      <c r="X28" s="133"/>
      <c r="Y28" s="171"/>
      <c r="Z28" s="154" t="s">
        <v>10</v>
      </c>
      <c r="AA28" s="154" t="s">
        <v>183</v>
      </c>
      <c r="AB28" s="156">
        <v>750</v>
      </c>
      <c r="AC28" s="134">
        <f>SUM(AB23:AB28)</f>
        <v>23700</v>
      </c>
    </row>
    <row r="29" spans="1:29" ht="19.5" customHeight="1">
      <c r="A29" s="294" t="s">
        <v>68</v>
      </c>
      <c r="B29" s="294"/>
      <c r="C29" s="178">
        <v>4550</v>
      </c>
      <c r="D29" s="27" t="s">
        <v>24</v>
      </c>
      <c r="E29" s="132">
        <f>(E28+E22+E14+E6+C29)-C30</f>
        <v>55650</v>
      </c>
      <c r="G29" s="294" t="s">
        <v>68</v>
      </c>
      <c r="H29" s="294"/>
      <c r="I29" s="178">
        <v>850</v>
      </c>
      <c r="J29" s="27" t="s">
        <v>24</v>
      </c>
      <c r="K29" s="132">
        <f>(K28+K22+K14+K6+I29)-I30</f>
        <v>49150</v>
      </c>
      <c r="M29" s="294" t="s">
        <v>68</v>
      </c>
      <c r="N29" s="294"/>
      <c r="O29" s="178">
        <v>11500</v>
      </c>
      <c r="P29" s="27" t="s">
        <v>24</v>
      </c>
      <c r="Q29" s="132">
        <f>(Q28+Q22+Q14+Q6+O29)-O30</f>
        <v>54100</v>
      </c>
      <c r="S29" s="294" t="s">
        <v>68</v>
      </c>
      <c r="T29" s="294"/>
      <c r="U29" s="178">
        <v>12900</v>
      </c>
      <c r="V29" s="27" t="s">
        <v>24</v>
      </c>
      <c r="W29" s="132">
        <f>(W28+W22+W14+W6+U29)-U30</f>
        <v>54050</v>
      </c>
      <c r="Y29" s="294" t="s">
        <v>68</v>
      </c>
      <c r="Z29" s="294"/>
      <c r="AA29" s="178">
        <v>2850</v>
      </c>
      <c r="AB29" s="27" t="s">
        <v>24</v>
      </c>
      <c r="AC29" s="132">
        <f>(AC28+AC22+AC14+AC6+AA29)-AA30</f>
        <v>43800</v>
      </c>
    </row>
    <row r="30" spans="1:29" ht="19.5" customHeight="1" thickBot="1">
      <c r="A30" s="278" t="s">
        <v>69</v>
      </c>
      <c r="B30" s="278"/>
      <c r="C30" s="178">
        <v>200</v>
      </c>
      <c r="D30" s="180" t="s">
        <v>160</v>
      </c>
      <c r="E30" s="137">
        <f>65000-E29</f>
        <v>9350</v>
      </c>
      <c r="G30" s="278" t="s">
        <v>69</v>
      </c>
      <c r="H30" s="278"/>
      <c r="I30" s="178">
        <v>100</v>
      </c>
      <c r="J30" s="180" t="s">
        <v>160</v>
      </c>
      <c r="K30" s="137">
        <f>65000-K29</f>
        <v>15850</v>
      </c>
      <c r="M30" s="278" t="s">
        <v>69</v>
      </c>
      <c r="N30" s="278"/>
      <c r="O30" s="178">
        <v>700</v>
      </c>
      <c r="P30" s="180" t="s">
        <v>160</v>
      </c>
      <c r="Q30" s="137">
        <f>65000-Q29</f>
        <v>10900</v>
      </c>
      <c r="S30" s="278" t="s">
        <v>69</v>
      </c>
      <c r="T30" s="278"/>
      <c r="U30" s="178">
        <v>3950</v>
      </c>
      <c r="V30" s="180" t="s">
        <v>160</v>
      </c>
      <c r="W30" s="137">
        <f>65000-W29</f>
        <v>10950</v>
      </c>
      <c r="Y30" s="278" t="s">
        <v>69</v>
      </c>
      <c r="Z30" s="278"/>
      <c r="AA30" s="178">
        <v>100</v>
      </c>
      <c r="AB30" s="180" t="s">
        <v>160</v>
      </c>
      <c r="AC30" s="137">
        <f>65000-AC29</f>
        <v>21200</v>
      </c>
    </row>
    <row r="31" spans="3:28" ht="19.5" customHeight="1" thickBot="1">
      <c r="C31" s="179"/>
      <c r="J31" s="182"/>
      <c r="P31" s="178"/>
      <c r="AB31" s="178"/>
    </row>
    <row r="32" spans="1:28" ht="19.5" customHeight="1">
      <c r="A32" s="290" t="s">
        <v>38</v>
      </c>
      <c r="B32" s="291"/>
      <c r="C32" s="279" t="s">
        <v>291</v>
      </c>
      <c r="D32" s="275"/>
      <c r="G32" s="290" t="s">
        <v>41</v>
      </c>
      <c r="H32" s="291"/>
      <c r="I32" s="279" t="s">
        <v>291</v>
      </c>
      <c r="J32" s="275"/>
      <c r="M32" s="290" t="s">
        <v>39</v>
      </c>
      <c r="N32" s="291"/>
      <c r="O32" s="279" t="s">
        <v>291</v>
      </c>
      <c r="P32" s="275"/>
      <c r="S32" s="290" t="s">
        <v>13</v>
      </c>
      <c r="T32" s="291"/>
      <c r="U32" s="279" t="s">
        <v>291</v>
      </c>
      <c r="V32" s="275"/>
      <c r="Y32" s="290" t="s">
        <v>80</v>
      </c>
      <c r="Z32" s="291"/>
      <c r="AA32" s="279" t="s">
        <v>291</v>
      </c>
      <c r="AB32" s="275"/>
    </row>
    <row r="33" spans="1:28" ht="19.5" customHeight="1" thickBot="1">
      <c r="A33" s="276" t="s">
        <v>76</v>
      </c>
      <c r="B33" s="277"/>
      <c r="C33" s="292" t="s">
        <v>297</v>
      </c>
      <c r="D33" s="293"/>
      <c r="G33" s="276" t="s">
        <v>298</v>
      </c>
      <c r="H33" s="277"/>
      <c r="I33" s="292" t="s">
        <v>299</v>
      </c>
      <c r="J33" s="293"/>
      <c r="M33" s="276" t="s">
        <v>78</v>
      </c>
      <c r="N33" s="277"/>
      <c r="O33" s="292" t="s">
        <v>300</v>
      </c>
      <c r="P33" s="293"/>
      <c r="S33" s="276" t="s">
        <v>77</v>
      </c>
      <c r="T33" s="277"/>
      <c r="U33" s="292" t="s">
        <v>303</v>
      </c>
      <c r="V33" s="293"/>
      <c r="Y33" s="276" t="s">
        <v>301</v>
      </c>
      <c r="Z33" s="277"/>
      <c r="AA33" s="295" t="s">
        <v>302</v>
      </c>
      <c r="AB33" s="293"/>
    </row>
    <row r="34" spans="1:28" ht="19.5" customHeight="1">
      <c r="A34" s="144" t="s">
        <v>104</v>
      </c>
      <c r="B34" s="145" t="s">
        <v>6</v>
      </c>
      <c r="C34" s="145" t="s">
        <v>87</v>
      </c>
      <c r="D34" s="146" t="s">
        <v>0</v>
      </c>
      <c r="G34" s="144" t="s">
        <v>104</v>
      </c>
      <c r="H34" s="145" t="s">
        <v>6</v>
      </c>
      <c r="I34" s="145" t="s">
        <v>87</v>
      </c>
      <c r="J34" s="146" t="s">
        <v>0</v>
      </c>
      <c r="M34" s="144" t="s">
        <v>104</v>
      </c>
      <c r="N34" s="145" t="s">
        <v>6</v>
      </c>
      <c r="O34" s="145" t="s">
        <v>87</v>
      </c>
      <c r="P34" s="146" t="s">
        <v>0</v>
      </c>
      <c r="S34" s="144" t="s">
        <v>104</v>
      </c>
      <c r="T34" s="145" t="s">
        <v>6</v>
      </c>
      <c r="U34" s="145" t="s">
        <v>87</v>
      </c>
      <c r="V34" s="146" t="s">
        <v>0</v>
      </c>
      <c r="Y34" s="144" t="s">
        <v>104</v>
      </c>
      <c r="Z34" s="145" t="s">
        <v>6</v>
      </c>
      <c r="AA34" s="145" t="s">
        <v>87</v>
      </c>
      <c r="AB34" s="146" t="s">
        <v>0</v>
      </c>
    </row>
    <row r="35" spans="1:28" ht="19.5" customHeight="1">
      <c r="A35" s="147"/>
      <c r="B35" s="98" t="s">
        <v>7</v>
      </c>
      <c r="C35" s="98" t="s">
        <v>184</v>
      </c>
      <c r="D35" s="148">
        <v>3150</v>
      </c>
      <c r="G35" s="147" t="s">
        <v>208</v>
      </c>
      <c r="H35" s="98" t="s">
        <v>7</v>
      </c>
      <c r="I35" s="98"/>
      <c r="J35" s="148">
        <v>350</v>
      </c>
      <c r="L35" s="133"/>
      <c r="M35" s="147" t="s">
        <v>309</v>
      </c>
      <c r="N35" s="98" t="s">
        <v>7</v>
      </c>
      <c r="O35" s="98"/>
      <c r="P35" s="148">
        <v>700</v>
      </c>
      <c r="R35" s="133"/>
      <c r="S35" s="147" t="s">
        <v>249</v>
      </c>
      <c r="T35" s="98" t="s">
        <v>7</v>
      </c>
      <c r="U35" s="98"/>
      <c r="V35" s="148">
        <v>800</v>
      </c>
      <c r="X35" s="133"/>
      <c r="Y35" s="147" t="s">
        <v>272</v>
      </c>
      <c r="Z35" s="98" t="s">
        <v>7</v>
      </c>
      <c r="AA35" s="98"/>
      <c r="AB35" s="148">
        <v>1300</v>
      </c>
    </row>
    <row r="36" spans="1:28" ht="19.5" customHeight="1" thickBot="1">
      <c r="A36" s="147"/>
      <c r="B36" s="98" t="s">
        <v>7</v>
      </c>
      <c r="C36" s="98" t="s">
        <v>185</v>
      </c>
      <c r="D36" s="148">
        <v>1700</v>
      </c>
      <c r="G36" s="147"/>
      <c r="H36" s="98" t="s">
        <v>7</v>
      </c>
      <c r="I36" s="98" t="s">
        <v>209</v>
      </c>
      <c r="J36" s="148">
        <v>50</v>
      </c>
      <c r="L36" s="133"/>
      <c r="M36" s="147"/>
      <c r="N36" s="98" t="s">
        <v>7</v>
      </c>
      <c r="O36" s="98" t="s">
        <v>229</v>
      </c>
      <c r="P36" s="148">
        <v>1400</v>
      </c>
      <c r="R36" s="133"/>
      <c r="S36" s="147"/>
      <c r="T36" s="98" t="s">
        <v>7</v>
      </c>
      <c r="U36" s="98" t="s">
        <v>250</v>
      </c>
      <c r="V36" s="148">
        <v>50</v>
      </c>
      <c r="X36" s="133"/>
      <c r="Y36" s="147"/>
      <c r="Z36" s="98" t="s">
        <v>7</v>
      </c>
      <c r="AA36" s="98" t="s">
        <v>273</v>
      </c>
      <c r="AB36" s="148">
        <v>50</v>
      </c>
    </row>
    <row r="37" spans="1:29" ht="19.5" customHeight="1" thickBot="1">
      <c r="A37" s="153"/>
      <c r="B37" s="154" t="s">
        <v>7</v>
      </c>
      <c r="C37" s="154" t="s">
        <v>186</v>
      </c>
      <c r="D37" s="156">
        <v>1600</v>
      </c>
      <c r="E37" s="134">
        <f>SUM(D35:D37)</f>
        <v>6450</v>
      </c>
      <c r="G37" s="153"/>
      <c r="H37" s="154" t="s">
        <v>7</v>
      </c>
      <c r="I37" s="154" t="s">
        <v>210</v>
      </c>
      <c r="J37" s="156">
        <v>50</v>
      </c>
      <c r="K37" s="134">
        <f>SUM(J35:J37)</f>
        <v>450</v>
      </c>
      <c r="L37" s="133"/>
      <c r="M37" s="153"/>
      <c r="N37" s="154" t="s">
        <v>7</v>
      </c>
      <c r="O37" s="154" t="s">
        <v>230</v>
      </c>
      <c r="P37" s="156">
        <v>50</v>
      </c>
      <c r="Q37" s="134">
        <f>SUM(P35:P37)</f>
        <v>2150</v>
      </c>
      <c r="R37" s="133"/>
      <c r="S37" s="153"/>
      <c r="T37" s="154" t="s">
        <v>7</v>
      </c>
      <c r="U37" s="154" t="s">
        <v>251</v>
      </c>
      <c r="V37" s="156">
        <v>50</v>
      </c>
      <c r="W37" s="134">
        <f>SUM(V35:V37)</f>
        <v>900</v>
      </c>
      <c r="X37" s="133"/>
      <c r="Y37" s="153"/>
      <c r="Z37" s="154" t="s">
        <v>7</v>
      </c>
      <c r="AA37" s="154" t="s">
        <v>274</v>
      </c>
      <c r="AB37" s="156">
        <v>50</v>
      </c>
      <c r="AC37" s="134">
        <f>SUM(AB35:AB37)</f>
        <v>1400</v>
      </c>
    </row>
    <row r="38" spans="1:29" ht="19.5" customHeight="1">
      <c r="A38" s="157" t="s">
        <v>187</v>
      </c>
      <c r="B38" s="149" t="s">
        <v>8</v>
      </c>
      <c r="C38" s="149"/>
      <c r="D38" s="159">
        <v>1100</v>
      </c>
      <c r="E38" s="135"/>
      <c r="G38" s="157" t="s">
        <v>211</v>
      </c>
      <c r="H38" s="149" t="s">
        <v>8</v>
      </c>
      <c r="I38" s="149"/>
      <c r="J38" s="159">
        <v>1600</v>
      </c>
      <c r="K38" s="135"/>
      <c r="L38" s="133"/>
      <c r="M38" s="157" t="s">
        <v>231</v>
      </c>
      <c r="N38" s="149" t="s">
        <v>8</v>
      </c>
      <c r="O38" s="149"/>
      <c r="P38" s="159">
        <v>650</v>
      </c>
      <c r="Q38" s="135"/>
      <c r="R38" s="133"/>
      <c r="S38" s="157"/>
      <c r="T38" s="149" t="s">
        <v>8</v>
      </c>
      <c r="U38" s="145" t="s">
        <v>360</v>
      </c>
      <c r="V38" s="146">
        <v>250</v>
      </c>
      <c r="W38" s="135"/>
      <c r="X38" s="133"/>
      <c r="Y38" s="157" t="s">
        <v>275</v>
      </c>
      <c r="Z38" s="149" t="s">
        <v>8</v>
      </c>
      <c r="AA38" s="149"/>
      <c r="AB38" s="159">
        <v>1050</v>
      </c>
      <c r="AC38" s="135"/>
    </row>
    <row r="39" spans="1:28" ht="19.5" customHeight="1">
      <c r="A39" s="147" t="s">
        <v>188</v>
      </c>
      <c r="B39" s="98" t="s">
        <v>8</v>
      </c>
      <c r="C39" s="98"/>
      <c r="D39" s="148">
        <v>850</v>
      </c>
      <c r="G39" s="147" t="s">
        <v>212</v>
      </c>
      <c r="H39" s="98" t="s">
        <v>8</v>
      </c>
      <c r="I39" s="98"/>
      <c r="J39" s="148">
        <v>1100</v>
      </c>
      <c r="L39" s="133"/>
      <c r="M39" s="147" t="s">
        <v>232</v>
      </c>
      <c r="N39" s="98" t="s">
        <v>8</v>
      </c>
      <c r="O39" s="98"/>
      <c r="P39" s="148">
        <v>1100</v>
      </c>
      <c r="R39" s="133"/>
      <c r="S39" s="147" t="s">
        <v>253</v>
      </c>
      <c r="T39" s="98" t="s">
        <v>8</v>
      </c>
      <c r="U39" s="98"/>
      <c r="V39" s="148">
        <v>800</v>
      </c>
      <c r="X39" s="133"/>
      <c r="Y39" s="147" t="s">
        <v>276</v>
      </c>
      <c r="Z39" s="98" t="s">
        <v>8</v>
      </c>
      <c r="AA39" s="98"/>
      <c r="AB39" s="148">
        <v>700</v>
      </c>
    </row>
    <row r="40" spans="1:28" ht="19.5" customHeight="1">
      <c r="A40" s="147" t="s">
        <v>189</v>
      </c>
      <c r="B40" s="98" t="s">
        <v>8</v>
      </c>
      <c r="C40" s="98"/>
      <c r="D40" s="148">
        <v>150</v>
      </c>
      <c r="G40" s="183" t="s">
        <v>150</v>
      </c>
      <c r="H40" s="98" t="s">
        <v>8</v>
      </c>
      <c r="I40" s="98"/>
      <c r="J40" s="175">
        <v>650</v>
      </c>
      <c r="L40" s="133"/>
      <c r="M40" s="147" t="s">
        <v>233</v>
      </c>
      <c r="N40" s="98" t="s">
        <v>8</v>
      </c>
      <c r="O40" s="98"/>
      <c r="P40" s="148">
        <v>300</v>
      </c>
      <c r="R40" s="133"/>
      <c r="S40" s="147"/>
      <c r="T40" s="98" t="s">
        <v>8</v>
      </c>
      <c r="U40" s="98" t="s">
        <v>254</v>
      </c>
      <c r="V40" s="148">
        <v>900</v>
      </c>
      <c r="X40" s="133"/>
      <c r="Y40" s="147"/>
      <c r="Z40" s="98" t="s">
        <v>8</v>
      </c>
      <c r="AA40" s="151" t="s">
        <v>362</v>
      </c>
      <c r="AB40" s="152">
        <v>700</v>
      </c>
    </row>
    <row r="41" spans="1:28" ht="19.5" customHeight="1">
      <c r="A41" s="147"/>
      <c r="B41" s="98" t="s">
        <v>8</v>
      </c>
      <c r="C41" s="161" t="s">
        <v>355</v>
      </c>
      <c r="D41" s="152">
        <v>50</v>
      </c>
      <c r="G41" s="147"/>
      <c r="H41" s="98" t="s">
        <v>8</v>
      </c>
      <c r="I41" s="160" t="s">
        <v>214</v>
      </c>
      <c r="J41" s="148">
        <v>1450</v>
      </c>
      <c r="L41" s="133"/>
      <c r="M41" s="147" t="s">
        <v>234</v>
      </c>
      <c r="N41" s="98" t="s">
        <v>8</v>
      </c>
      <c r="O41" s="160"/>
      <c r="P41" s="148">
        <v>50</v>
      </c>
      <c r="R41" s="133"/>
      <c r="S41" s="147"/>
      <c r="T41" s="98" t="s">
        <v>8</v>
      </c>
      <c r="U41" s="160" t="s">
        <v>255</v>
      </c>
      <c r="V41" s="148">
        <v>900</v>
      </c>
      <c r="X41" s="133"/>
      <c r="Y41" s="147"/>
      <c r="Z41" s="98" t="s">
        <v>8</v>
      </c>
      <c r="AA41" s="160" t="s">
        <v>277</v>
      </c>
      <c r="AB41" s="148">
        <v>600</v>
      </c>
    </row>
    <row r="42" spans="1:28" ht="19.5" customHeight="1">
      <c r="A42" s="147"/>
      <c r="B42" s="98" t="s">
        <v>8</v>
      </c>
      <c r="C42" s="98" t="s">
        <v>308</v>
      </c>
      <c r="D42" s="162">
        <v>900</v>
      </c>
      <c r="G42" s="147"/>
      <c r="H42" s="98" t="s">
        <v>8</v>
      </c>
      <c r="I42" s="98" t="s">
        <v>215</v>
      </c>
      <c r="J42" s="162">
        <v>1250</v>
      </c>
      <c r="L42" s="133"/>
      <c r="M42" s="147"/>
      <c r="N42" s="98" t="s">
        <v>8</v>
      </c>
      <c r="O42" s="98" t="s">
        <v>235</v>
      </c>
      <c r="P42" s="162">
        <v>1900</v>
      </c>
      <c r="R42" s="133"/>
      <c r="S42" s="147"/>
      <c r="T42" s="98" t="s">
        <v>8</v>
      </c>
      <c r="U42" s="98" t="s">
        <v>256</v>
      </c>
      <c r="V42" s="162">
        <v>550</v>
      </c>
      <c r="X42" s="133"/>
      <c r="Y42" s="147"/>
      <c r="Z42" s="98" t="s">
        <v>8</v>
      </c>
      <c r="AA42" s="98" t="s">
        <v>154</v>
      </c>
      <c r="AB42" s="162">
        <v>1100</v>
      </c>
    </row>
    <row r="43" spans="1:28" ht="19.5" customHeight="1">
      <c r="A43" s="147"/>
      <c r="B43" s="98" t="s">
        <v>8</v>
      </c>
      <c r="C43" s="98" t="s">
        <v>191</v>
      </c>
      <c r="D43" s="148">
        <v>800</v>
      </c>
      <c r="G43" s="147"/>
      <c r="H43" s="98" t="s">
        <v>8</v>
      </c>
      <c r="I43" s="98" t="s">
        <v>216</v>
      </c>
      <c r="J43" s="148">
        <v>450</v>
      </c>
      <c r="L43" s="133"/>
      <c r="M43" s="147"/>
      <c r="N43" s="98" t="s">
        <v>8</v>
      </c>
      <c r="O43" s="98" t="s">
        <v>236</v>
      </c>
      <c r="P43" s="148">
        <v>1250</v>
      </c>
      <c r="R43" s="133"/>
      <c r="S43" s="147"/>
      <c r="T43" s="98" t="s">
        <v>8</v>
      </c>
      <c r="U43" s="151" t="s">
        <v>280</v>
      </c>
      <c r="V43" s="152">
        <v>200</v>
      </c>
      <c r="X43" s="133"/>
      <c r="Y43" s="147"/>
      <c r="Z43" s="98" t="s">
        <v>8</v>
      </c>
      <c r="AA43" s="98" t="s">
        <v>278</v>
      </c>
      <c r="AB43" s="148">
        <v>550</v>
      </c>
    </row>
    <row r="44" spans="1:29" ht="19.5" customHeight="1" thickBot="1">
      <c r="A44" s="165"/>
      <c r="B44" s="168" t="s">
        <v>8</v>
      </c>
      <c r="C44" s="201" t="s">
        <v>356</v>
      </c>
      <c r="D44" s="202">
        <v>50</v>
      </c>
      <c r="E44" s="136"/>
      <c r="G44" s="165"/>
      <c r="H44" s="168" t="s">
        <v>8</v>
      </c>
      <c r="I44" s="168" t="s">
        <v>217</v>
      </c>
      <c r="J44" s="167">
        <v>450</v>
      </c>
      <c r="K44" s="136"/>
      <c r="L44" s="133"/>
      <c r="M44" s="165"/>
      <c r="N44" s="168" t="s">
        <v>8</v>
      </c>
      <c r="O44" s="168" t="s">
        <v>237</v>
      </c>
      <c r="P44" s="167">
        <v>750</v>
      </c>
      <c r="Q44" s="136"/>
      <c r="R44" s="133"/>
      <c r="S44" s="165"/>
      <c r="T44" s="168" t="s">
        <v>8</v>
      </c>
      <c r="U44" s="168" t="s">
        <v>258</v>
      </c>
      <c r="V44" s="167">
        <v>600</v>
      </c>
      <c r="W44" s="136"/>
      <c r="X44" s="133"/>
      <c r="Y44" s="165"/>
      <c r="Z44" s="168" t="s">
        <v>8</v>
      </c>
      <c r="AA44" s="168" t="s">
        <v>279</v>
      </c>
      <c r="AB44" s="167">
        <v>450</v>
      </c>
      <c r="AC44" s="136"/>
    </row>
    <row r="45" spans="1:29" ht="19.5" customHeight="1" thickBot="1">
      <c r="A45" s="171"/>
      <c r="B45" s="154" t="s">
        <v>8</v>
      </c>
      <c r="C45" s="154" t="s">
        <v>193</v>
      </c>
      <c r="D45" s="156">
        <v>2100</v>
      </c>
      <c r="E45" s="134">
        <f>SUM(D38:D45)</f>
        <v>6000</v>
      </c>
      <c r="G45" s="171"/>
      <c r="H45" s="154" t="s">
        <v>8</v>
      </c>
      <c r="I45" s="129" t="s">
        <v>326</v>
      </c>
      <c r="J45" s="176">
        <v>50</v>
      </c>
      <c r="K45" s="134">
        <f>SUM(J38:J45)</f>
        <v>7000</v>
      </c>
      <c r="L45" s="133"/>
      <c r="M45" s="171"/>
      <c r="N45" s="154" t="s">
        <v>8</v>
      </c>
      <c r="O45" s="129" t="s">
        <v>149</v>
      </c>
      <c r="P45" s="176">
        <v>450</v>
      </c>
      <c r="Q45" s="134">
        <f>SUM(P38:P45)</f>
        <v>6450</v>
      </c>
      <c r="R45" s="133"/>
      <c r="S45" s="171"/>
      <c r="T45" s="154" t="s">
        <v>8</v>
      </c>
      <c r="U45" s="154" t="s">
        <v>259</v>
      </c>
      <c r="V45" s="156">
        <v>200</v>
      </c>
      <c r="W45" s="134">
        <f>SUM(V38:V45)</f>
        <v>4400</v>
      </c>
      <c r="X45" s="133"/>
      <c r="Y45" s="171"/>
      <c r="Z45" s="154" t="s">
        <v>8</v>
      </c>
      <c r="AA45" s="129" t="s">
        <v>252</v>
      </c>
      <c r="AB45" s="176">
        <v>600</v>
      </c>
      <c r="AC45" s="134">
        <f>SUM(AB38:AB45)</f>
        <v>5750</v>
      </c>
    </row>
    <row r="46" spans="1:28" ht="19.5" customHeight="1">
      <c r="A46" s="157" t="s">
        <v>194</v>
      </c>
      <c r="B46" s="149" t="s">
        <v>9</v>
      </c>
      <c r="C46" s="149"/>
      <c r="D46" s="159">
        <v>250</v>
      </c>
      <c r="G46" s="157" t="s">
        <v>218</v>
      </c>
      <c r="H46" s="149" t="s">
        <v>9</v>
      </c>
      <c r="I46" s="149"/>
      <c r="J46" s="159">
        <v>2000</v>
      </c>
      <c r="L46" s="133"/>
      <c r="M46" s="157" t="s">
        <v>238</v>
      </c>
      <c r="N46" s="149" t="s">
        <v>9</v>
      </c>
      <c r="O46" s="149"/>
      <c r="P46" s="159">
        <v>1600</v>
      </c>
      <c r="R46" s="133"/>
      <c r="S46" s="157" t="s">
        <v>260</v>
      </c>
      <c r="T46" s="149" t="s">
        <v>9</v>
      </c>
      <c r="U46" s="149"/>
      <c r="V46" s="159">
        <v>1050</v>
      </c>
      <c r="X46" s="133"/>
      <c r="Y46" s="157"/>
      <c r="Z46" s="149" t="s">
        <v>9</v>
      </c>
      <c r="AA46" s="145" t="s">
        <v>363</v>
      </c>
      <c r="AB46" s="146">
        <v>1200</v>
      </c>
    </row>
    <row r="47" spans="1:28" ht="19.5" customHeight="1">
      <c r="A47" s="147" t="s">
        <v>195</v>
      </c>
      <c r="B47" s="98" t="s">
        <v>9</v>
      </c>
      <c r="C47" s="98"/>
      <c r="D47" s="148">
        <v>2700</v>
      </c>
      <c r="G47" s="147" t="s">
        <v>219</v>
      </c>
      <c r="H47" s="98" t="s">
        <v>9</v>
      </c>
      <c r="I47" s="98"/>
      <c r="J47" s="148">
        <v>550</v>
      </c>
      <c r="L47" s="133"/>
      <c r="M47" s="147" t="s">
        <v>239</v>
      </c>
      <c r="N47" s="98" t="s">
        <v>9</v>
      </c>
      <c r="O47" s="98"/>
      <c r="P47" s="148">
        <v>1500</v>
      </c>
      <c r="R47" s="133"/>
      <c r="S47" s="147" t="s">
        <v>261</v>
      </c>
      <c r="T47" s="98" t="s">
        <v>9</v>
      </c>
      <c r="U47" s="98"/>
      <c r="V47" s="148">
        <v>750</v>
      </c>
      <c r="X47" s="133"/>
      <c r="Y47" s="147" t="s">
        <v>281</v>
      </c>
      <c r="Z47" s="98" t="s">
        <v>9</v>
      </c>
      <c r="AA47" s="98"/>
      <c r="AB47" s="148">
        <v>800</v>
      </c>
    </row>
    <row r="48" spans="1:29" ht="19.5" customHeight="1">
      <c r="A48" s="100" t="s">
        <v>196</v>
      </c>
      <c r="B48" s="98" t="s">
        <v>9</v>
      </c>
      <c r="C48" s="98"/>
      <c r="D48" s="148">
        <v>1700</v>
      </c>
      <c r="E48" s="136"/>
      <c r="G48" s="100"/>
      <c r="H48" s="98" t="s">
        <v>9</v>
      </c>
      <c r="I48" s="151" t="s">
        <v>327</v>
      </c>
      <c r="J48" s="152">
        <v>3050</v>
      </c>
      <c r="K48" s="136"/>
      <c r="L48" s="133"/>
      <c r="M48" s="100" t="s">
        <v>240</v>
      </c>
      <c r="N48" s="98" t="s">
        <v>9</v>
      </c>
      <c r="O48" s="98"/>
      <c r="P48" s="148">
        <v>3000</v>
      </c>
      <c r="Q48" s="136"/>
      <c r="R48" s="133"/>
      <c r="S48" s="100" t="s">
        <v>262</v>
      </c>
      <c r="T48" s="98" t="s">
        <v>9</v>
      </c>
      <c r="U48" s="98"/>
      <c r="V48" s="148">
        <v>2000</v>
      </c>
      <c r="W48" s="136"/>
      <c r="X48" s="133"/>
      <c r="Y48" s="100"/>
      <c r="Z48" s="98" t="s">
        <v>9</v>
      </c>
      <c r="AA48" s="98" t="s">
        <v>282</v>
      </c>
      <c r="AB48" s="148">
        <v>1800</v>
      </c>
      <c r="AC48" s="136"/>
    </row>
    <row r="49" spans="1:28" ht="19.5" customHeight="1">
      <c r="A49" s="147" t="s">
        <v>197</v>
      </c>
      <c r="B49" s="98" t="s">
        <v>9</v>
      </c>
      <c r="C49" s="98"/>
      <c r="D49" s="148">
        <v>500</v>
      </c>
      <c r="G49" s="147" t="s">
        <v>184</v>
      </c>
      <c r="H49" s="98" t="s">
        <v>9</v>
      </c>
      <c r="I49" s="98"/>
      <c r="J49" s="148">
        <v>1700</v>
      </c>
      <c r="L49" s="133"/>
      <c r="M49" s="147"/>
      <c r="N49" s="98" t="s">
        <v>9</v>
      </c>
      <c r="O49" s="98" t="s">
        <v>241</v>
      </c>
      <c r="P49" s="148">
        <v>750</v>
      </c>
      <c r="R49" s="133"/>
      <c r="S49" s="147" t="s">
        <v>263</v>
      </c>
      <c r="T49" s="98" t="s">
        <v>9</v>
      </c>
      <c r="U49" s="98"/>
      <c r="V49" s="148">
        <v>850</v>
      </c>
      <c r="X49" s="133"/>
      <c r="Y49" s="147"/>
      <c r="Z49" s="98" t="s">
        <v>9</v>
      </c>
      <c r="AA49" s="98" t="s">
        <v>283</v>
      </c>
      <c r="AB49" s="148">
        <v>1000</v>
      </c>
    </row>
    <row r="50" spans="1:28" ht="19.5" customHeight="1">
      <c r="A50" s="147"/>
      <c r="B50" s="98" t="s">
        <v>9</v>
      </c>
      <c r="C50" s="98" t="s">
        <v>198</v>
      </c>
      <c r="D50" s="148">
        <v>2350</v>
      </c>
      <c r="G50" s="183"/>
      <c r="H50" s="98" t="s">
        <v>9</v>
      </c>
      <c r="I50" s="151" t="s">
        <v>366</v>
      </c>
      <c r="J50" s="152">
        <v>50</v>
      </c>
      <c r="L50" s="133"/>
      <c r="M50" s="147"/>
      <c r="N50" s="98" t="s">
        <v>9</v>
      </c>
      <c r="O50" s="98" t="s">
        <v>242</v>
      </c>
      <c r="P50" s="148">
        <v>1200</v>
      </c>
      <c r="R50" s="133"/>
      <c r="S50" s="147" t="s">
        <v>264</v>
      </c>
      <c r="T50" s="98" t="s">
        <v>9</v>
      </c>
      <c r="U50" s="98"/>
      <c r="V50" s="148">
        <v>600</v>
      </c>
      <c r="X50" s="133"/>
      <c r="Y50" s="147"/>
      <c r="Z50" s="98" t="s">
        <v>9</v>
      </c>
      <c r="AA50" s="151" t="s">
        <v>364</v>
      </c>
      <c r="AB50" s="152">
        <v>1100</v>
      </c>
    </row>
    <row r="51" spans="1:28" ht="19.5" customHeight="1">
      <c r="A51" s="147"/>
      <c r="B51" s="98" t="s">
        <v>9</v>
      </c>
      <c r="C51" s="151" t="s">
        <v>357</v>
      </c>
      <c r="D51" s="152">
        <v>100</v>
      </c>
      <c r="G51" s="147"/>
      <c r="H51" s="98" t="s">
        <v>9</v>
      </c>
      <c r="I51" s="98" t="s">
        <v>222</v>
      </c>
      <c r="J51" s="148">
        <v>2450</v>
      </c>
      <c r="L51" s="133"/>
      <c r="M51" s="147"/>
      <c r="N51" s="98" t="s">
        <v>9</v>
      </c>
      <c r="O51" s="98" t="s">
        <v>243</v>
      </c>
      <c r="P51" s="148">
        <v>900</v>
      </c>
      <c r="R51" s="133"/>
      <c r="S51" s="147"/>
      <c r="T51" s="98" t="s">
        <v>9</v>
      </c>
      <c r="U51" s="151" t="s">
        <v>361</v>
      </c>
      <c r="V51" s="152">
        <v>13550</v>
      </c>
      <c r="X51" s="133"/>
      <c r="Y51" s="147"/>
      <c r="Z51" s="98" t="s">
        <v>9</v>
      </c>
      <c r="AA51" s="98" t="s">
        <v>284</v>
      </c>
      <c r="AB51" s="148">
        <v>1750</v>
      </c>
    </row>
    <row r="52" spans="1:28" ht="19.5" customHeight="1" thickBot="1">
      <c r="A52" s="147"/>
      <c r="B52" s="98" t="s">
        <v>9</v>
      </c>
      <c r="C52" s="98" t="s">
        <v>200</v>
      </c>
      <c r="D52" s="148">
        <v>1000</v>
      </c>
      <c r="G52" s="147"/>
      <c r="H52" s="98" t="s">
        <v>9</v>
      </c>
      <c r="I52" s="98" t="s">
        <v>221</v>
      </c>
      <c r="J52" s="148">
        <v>2000</v>
      </c>
      <c r="L52" s="133"/>
      <c r="M52" s="147"/>
      <c r="N52" s="98" t="s">
        <v>9</v>
      </c>
      <c r="O52" s="151" t="s">
        <v>328</v>
      </c>
      <c r="P52" s="152">
        <v>400</v>
      </c>
      <c r="R52" s="133"/>
      <c r="S52" s="147"/>
      <c r="T52" s="98" t="s">
        <v>9</v>
      </c>
      <c r="U52" s="98" t="s">
        <v>265</v>
      </c>
      <c r="V52" s="148">
        <v>600</v>
      </c>
      <c r="X52" s="133"/>
      <c r="Y52" s="147"/>
      <c r="Z52" s="98" t="s">
        <v>9</v>
      </c>
      <c r="AA52" s="98" t="s">
        <v>285</v>
      </c>
      <c r="AB52" s="148">
        <v>950</v>
      </c>
    </row>
    <row r="53" spans="1:29" ht="19.5" customHeight="1" thickBot="1">
      <c r="A53" s="171"/>
      <c r="B53" s="154" t="s">
        <v>9</v>
      </c>
      <c r="C53" s="129" t="s">
        <v>325</v>
      </c>
      <c r="D53" s="176">
        <v>800</v>
      </c>
      <c r="E53" s="134">
        <f>SUM(D46:D53)</f>
        <v>9400</v>
      </c>
      <c r="G53" s="171"/>
      <c r="H53" s="154" t="s">
        <v>9</v>
      </c>
      <c r="I53" s="154" t="s">
        <v>223</v>
      </c>
      <c r="J53" s="156">
        <v>1400</v>
      </c>
      <c r="K53" s="134">
        <f>SUM(J46:J53)</f>
        <v>13200</v>
      </c>
      <c r="L53" s="133"/>
      <c r="M53" s="171"/>
      <c r="N53" s="154" t="s">
        <v>9</v>
      </c>
      <c r="O53" s="154" t="s">
        <v>244</v>
      </c>
      <c r="P53" s="156">
        <v>500</v>
      </c>
      <c r="Q53" s="134">
        <f>SUM(P46:P53)</f>
        <v>9850</v>
      </c>
      <c r="R53" s="133"/>
      <c r="S53" s="171"/>
      <c r="T53" s="154" t="s">
        <v>9</v>
      </c>
      <c r="U53" s="154" t="s">
        <v>266</v>
      </c>
      <c r="V53" s="156">
        <v>700</v>
      </c>
      <c r="W53" s="134">
        <f>SUM(V46:V53)</f>
        <v>20100</v>
      </c>
      <c r="X53" s="133"/>
      <c r="Y53" s="171"/>
      <c r="Z53" s="154" t="s">
        <v>9</v>
      </c>
      <c r="AA53" s="129" t="s">
        <v>330</v>
      </c>
      <c r="AB53" s="176">
        <v>500</v>
      </c>
      <c r="AC53" s="134">
        <f>SUM(AB46:AB53)</f>
        <v>9100</v>
      </c>
    </row>
    <row r="54" spans="1:28" ht="19.5" customHeight="1">
      <c r="A54" s="157" t="s">
        <v>202</v>
      </c>
      <c r="B54" s="149" t="s">
        <v>10</v>
      </c>
      <c r="C54" s="149"/>
      <c r="D54" s="159">
        <v>5250</v>
      </c>
      <c r="G54" s="157" t="s">
        <v>224</v>
      </c>
      <c r="H54" s="149" t="s">
        <v>10</v>
      </c>
      <c r="I54" s="149"/>
      <c r="J54" s="159">
        <v>2000</v>
      </c>
      <c r="L54" s="133"/>
      <c r="M54" s="157" t="s">
        <v>245</v>
      </c>
      <c r="N54" s="149" t="s">
        <v>10</v>
      </c>
      <c r="O54" s="149"/>
      <c r="P54" s="159">
        <v>2200</v>
      </c>
      <c r="R54" s="133"/>
      <c r="S54" s="157" t="s">
        <v>267</v>
      </c>
      <c r="T54" s="149" t="s">
        <v>10</v>
      </c>
      <c r="U54" s="149"/>
      <c r="V54" s="159">
        <v>2600</v>
      </c>
      <c r="X54" s="133"/>
      <c r="Y54" s="157"/>
      <c r="Z54" s="149" t="s">
        <v>10</v>
      </c>
      <c r="AA54" s="145" t="s">
        <v>365</v>
      </c>
      <c r="AB54" s="146">
        <v>50</v>
      </c>
    </row>
    <row r="55" spans="1:28" ht="19.5" customHeight="1">
      <c r="A55" s="177" t="s">
        <v>203</v>
      </c>
      <c r="B55" s="98" t="s">
        <v>10</v>
      </c>
      <c r="C55" s="98"/>
      <c r="D55" s="148">
        <v>1650</v>
      </c>
      <c r="G55" s="177" t="s">
        <v>225</v>
      </c>
      <c r="H55" s="98" t="s">
        <v>10</v>
      </c>
      <c r="I55" s="98"/>
      <c r="J55" s="148">
        <v>1500</v>
      </c>
      <c r="L55" s="133"/>
      <c r="M55" s="177" t="s">
        <v>246</v>
      </c>
      <c r="N55" s="98" t="s">
        <v>10</v>
      </c>
      <c r="O55" s="98"/>
      <c r="P55" s="148">
        <v>1000</v>
      </c>
      <c r="R55" s="133"/>
      <c r="S55" s="177" t="s">
        <v>268</v>
      </c>
      <c r="T55" s="98" t="s">
        <v>10</v>
      </c>
      <c r="U55" s="98"/>
      <c r="V55" s="148">
        <v>8800</v>
      </c>
      <c r="X55" s="133"/>
      <c r="Y55" s="177" t="s">
        <v>287</v>
      </c>
      <c r="Z55" s="98" t="s">
        <v>10</v>
      </c>
      <c r="AA55" s="98"/>
      <c r="AB55" s="148">
        <v>50</v>
      </c>
    </row>
    <row r="56" spans="1:28" ht="19.5" customHeight="1">
      <c r="A56" s="147"/>
      <c r="B56" s="98" t="s">
        <v>10</v>
      </c>
      <c r="C56" s="98" t="s">
        <v>204</v>
      </c>
      <c r="D56" s="148">
        <v>1600</v>
      </c>
      <c r="G56" s="147"/>
      <c r="H56" s="98" t="s">
        <v>10</v>
      </c>
      <c r="I56" s="98" t="s">
        <v>226</v>
      </c>
      <c r="J56" s="148">
        <v>8700</v>
      </c>
      <c r="L56" s="133"/>
      <c r="M56" s="147" t="s">
        <v>247</v>
      </c>
      <c r="N56" s="98" t="s">
        <v>10</v>
      </c>
      <c r="O56" s="98"/>
      <c r="P56" s="148">
        <v>11200</v>
      </c>
      <c r="R56" s="133"/>
      <c r="S56" s="147"/>
      <c r="T56" s="98" t="s">
        <v>10</v>
      </c>
      <c r="U56" s="98" t="s">
        <v>269</v>
      </c>
      <c r="V56" s="148">
        <v>11600</v>
      </c>
      <c r="X56" s="133"/>
      <c r="Y56" s="147"/>
      <c r="Z56" s="98" t="s">
        <v>10</v>
      </c>
      <c r="AA56" s="98" t="s">
        <v>288</v>
      </c>
      <c r="AB56" s="148">
        <v>12500</v>
      </c>
    </row>
    <row r="57" spans="1:28" ht="19.5" customHeight="1">
      <c r="A57" s="147"/>
      <c r="B57" s="98" t="s">
        <v>10</v>
      </c>
      <c r="C57" s="151" t="s">
        <v>358</v>
      </c>
      <c r="D57" s="152">
        <v>50</v>
      </c>
      <c r="G57" s="147"/>
      <c r="H57" s="98" t="s">
        <v>10</v>
      </c>
      <c r="I57" s="98" t="s">
        <v>227</v>
      </c>
      <c r="J57" s="148">
        <v>4200</v>
      </c>
      <c r="L57" s="133"/>
      <c r="M57" s="147"/>
      <c r="N57" s="98" t="s">
        <v>10</v>
      </c>
      <c r="O57" s="98" t="s">
        <v>248</v>
      </c>
      <c r="P57" s="148">
        <v>4800</v>
      </c>
      <c r="R57" s="133"/>
      <c r="S57" s="147"/>
      <c r="T57" s="98" t="s">
        <v>10</v>
      </c>
      <c r="U57" s="98" t="s">
        <v>270</v>
      </c>
      <c r="V57" s="148">
        <v>1600</v>
      </c>
      <c r="X57" s="133"/>
      <c r="Y57" s="147"/>
      <c r="Z57" s="98" t="s">
        <v>10</v>
      </c>
      <c r="AA57" s="98" t="s">
        <v>289</v>
      </c>
      <c r="AB57" s="148">
        <v>5500</v>
      </c>
    </row>
    <row r="58" spans="1:28" ht="19.5" customHeight="1" thickBot="1">
      <c r="A58" s="147"/>
      <c r="B58" s="98" t="s">
        <v>10</v>
      </c>
      <c r="C58" s="151" t="s">
        <v>359</v>
      </c>
      <c r="D58" s="152">
        <v>6300</v>
      </c>
      <c r="G58" s="147"/>
      <c r="H58" s="98" t="s">
        <v>10</v>
      </c>
      <c r="I58" s="151" t="s">
        <v>367</v>
      </c>
      <c r="J58" s="152">
        <v>16500</v>
      </c>
      <c r="L58" s="133"/>
      <c r="M58" s="147"/>
      <c r="N58" s="98" t="s">
        <v>10</v>
      </c>
      <c r="O58" s="98" t="s">
        <v>108</v>
      </c>
      <c r="P58" s="148">
        <v>5600</v>
      </c>
      <c r="R58" s="133"/>
      <c r="S58" s="147"/>
      <c r="T58" s="98" t="s">
        <v>10</v>
      </c>
      <c r="U58" s="98" t="s">
        <v>271</v>
      </c>
      <c r="V58" s="148">
        <v>2300</v>
      </c>
      <c r="X58" s="133"/>
      <c r="Y58" s="147"/>
      <c r="Z58" s="98" t="s">
        <v>10</v>
      </c>
      <c r="AA58" s="98" t="s">
        <v>290</v>
      </c>
      <c r="AB58" s="148">
        <v>3000</v>
      </c>
    </row>
    <row r="59" spans="1:29" ht="19.5" customHeight="1" thickBot="1">
      <c r="A59" s="171"/>
      <c r="B59" s="154" t="s">
        <v>10</v>
      </c>
      <c r="C59" s="154" t="s">
        <v>207</v>
      </c>
      <c r="D59" s="156">
        <v>250</v>
      </c>
      <c r="E59" s="134">
        <f>SUM(D54:D59)</f>
        <v>15100</v>
      </c>
      <c r="G59" s="171"/>
      <c r="H59" s="154" t="s">
        <v>10</v>
      </c>
      <c r="I59" s="154" t="s">
        <v>228</v>
      </c>
      <c r="J59" s="156">
        <v>900</v>
      </c>
      <c r="K59" s="134">
        <f>SUM(J54:J59)</f>
        <v>33800</v>
      </c>
      <c r="L59" s="133"/>
      <c r="M59" s="171"/>
      <c r="N59" s="154" t="s">
        <v>10</v>
      </c>
      <c r="O59" s="129" t="s">
        <v>329</v>
      </c>
      <c r="P59" s="176">
        <v>500</v>
      </c>
      <c r="Q59" s="134">
        <f>SUM(P54:P59)</f>
        <v>25300</v>
      </c>
      <c r="R59" s="133"/>
      <c r="S59" s="171"/>
      <c r="T59" s="154" t="s">
        <v>10</v>
      </c>
      <c r="U59" s="129" t="s">
        <v>286</v>
      </c>
      <c r="V59" s="176">
        <v>500</v>
      </c>
      <c r="W59" s="134">
        <f>SUM(V54:V59)</f>
        <v>27400</v>
      </c>
      <c r="X59" s="133"/>
      <c r="Y59" s="171"/>
      <c r="Z59" s="154" t="s">
        <v>10</v>
      </c>
      <c r="AA59" s="129" t="s">
        <v>331</v>
      </c>
      <c r="AB59" s="176">
        <v>5000</v>
      </c>
      <c r="AC59" s="134">
        <f>SUM(AB54:AB59)</f>
        <v>26100</v>
      </c>
    </row>
    <row r="60" spans="1:29" ht="19.5" customHeight="1">
      <c r="A60" s="294" t="s">
        <v>68</v>
      </c>
      <c r="B60" s="294"/>
      <c r="C60" s="178">
        <v>12350</v>
      </c>
      <c r="D60" s="27" t="s">
        <v>24</v>
      </c>
      <c r="E60" s="132">
        <f>(E59+E53+E45+E37+C60)-C61</f>
        <v>49050</v>
      </c>
      <c r="G60" s="294" t="s">
        <v>68</v>
      </c>
      <c r="H60" s="294"/>
      <c r="I60" s="178">
        <v>10700</v>
      </c>
      <c r="J60" s="27" t="s">
        <v>24</v>
      </c>
      <c r="K60" s="132">
        <f>(K59+K53+K45+K37+I60)-I61</f>
        <v>64050</v>
      </c>
      <c r="L60" s="131" t="s">
        <v>23</v>
      </c>
      <c r="M60" s="294" t="s">
        <v>68</v>
      </c>
      <c r="N60" s="294"/>
      <c r="O60" s="178">
        <v>1850</v>
      </c>
      <c r="P60" s="27" t="s">
        <v>24</v>
      </c>
      <c r="Q60" s="132">
        <f>(Q59+Q53+Q45+Q37+O60)-O61</f>
        <v>45450</v>
      </c>
      <c r="R60" s="184"/>
      <c r="S60" s="294" t="s">
        <v>68</v>
      </c>
      <c r="T60" s="294"/>
      <c r="U60" s="178">
        <v>3600</v>
      </c>
      <c r="V60" s="27" t="s">
        <v>24</v>
      </c>
      <c r="W60" s="132">
        <f>(W59+W53+W45+W37+U60)-U61</f>
        <v>55700</v>
      </c>
      <c r="Y60" s="294" t="s">
        <v>68</v>
      </c>
      <c r="Z60" s="294"/>
      <c r="AA60" s="178">
        <v>9600</v>
      </c>
      <c r="AB60" s="27" t="s">
        <v>24</v>
      </c>
      <c r="AC60" s="132">
        <f>(AC59+AC53+AC45+AC37+AA60)-AA61</f>
        <v>50500</v>
      </c>
    </row>
    <row r="61" spans="1:31" ht="19.5" customHeight="1" thickBot="1">
      <c r="A61" s="278" t="s">
        <v>69</v>
      </c>
      <c r="B61" s="278"/>
      <c r="C61" s="178">
        <v>250</v>
      </c>
      <c r="D61" s="180" t="s">
        <v>160</v>
      </c>
      <c r="E61" s="137">
        <f>65000-E60</f>
        <v>15950</v>
      </c>
      <c r="G61" s="278" t="s">
        <v>69</v>
      </c>
      <c r="H61" s="278"/>
      <c r="I61" s="178">
        <v>1100</v>
      </c>
      <c r="J61" s="180" t="s">
        <v>160</v>
      </c>
      <c r="K61" s="137">
        <f>65000-K60</f>
        <v>950</v>
      </c>
      <c r="M61" s="278" t="s">
        <v>69</v>
      </c>
      <c r="N61" s="278"/>
      <c r="O61" s="178">
        <v>150</v>
      </c>
      <c r="P61" s="180" t="s">
        <v>160</v>
      </c>
      <c r="Q61" s="137">
        <f>65000-Q60</f>
        <v>19550</v>
      </c>
      <c r="S61" s="278" t="s">
        <v>69</v>
      </c>
      <c r="T61" s="278"/>
      <c r="U61" s="178">
        <v>700</v>
      </c>
      <c r="V61" s="180" t="s">
        <v>160</v>
      </c>
      <c r="W61" s="137">
        <f>65000-W60</f>
        <v>9300</v>
      </c>
      <c r="Y61" s="278" t="s">
        <v>69</v>
      </c>
      <c r="Z61" s="278"/>
      <c r="AA61" s="178">
        <v>1450</v>
      </c>
      <c r="AB61" s="180" t="s">
        <v>160</v>
      </c>
      <c r="AC61" s="137">
        <f>65000-AC60</f>
        <v>14500</v>
      </c>
      <c r="AE61" s="140"/>
    </row>
    <row r="62" spans="1:25" ht="15.75">
      <c r="A62" s="141" t="s">
        <v>16</v>
      </c>
      <c r="C62" s="185">
        <f ca="1">TODAY()</f>
        <v>38102</v>
      </c>
      <c r="F62" s="289" t="s">
        <v>79</v>
      </c>
      <c r="G62" s="289"/>
      <c r="H62" s="289"/>
      <c r="L62" s="136" t="s">
        <v>17</v>
      </c>
      <c r="P62" s="142"/>
      <c r="Q62" s="182" t="s">
        <v>332</v>
      </c>
      <c r="S62" s="138" t="s">
        <v>333</v>
      </c>
      <c r="T62" s="136"/>
      <c r="W62" s="139" t="s">
        <v>304</v>
      </c>
      <c r="Y62" s="141"/>
    </row>
    <row r="67" spans="9:10" ht="18.75">
      <c r="I67" s="186"/>
      <c r="J67" s="186"/>
    </row>
    <row r="68" spans="9:10" ht="12.75">
      <c r="I68" s="108"/>
      <c r="J68" s="108"/>
    </row>
    <row r="69" spans="9:10" ht="14.25">
      <c r="I69" s="109"/>
      <c r="J69" s="109"/>
    </row>
    <row r="70" spans="9:10" ht="13.5" thickBot="1">
      <c r="I70" s="108"/>
      <c r="J70" s="108"/>
    </row>
    <row r="71" spans="1:4" ht="13.5" thickBot="1">
      <c r="A71" s="143"/>
      <c r="C71" s="27" t="s">
        <v>24</v>
      </c>
      <c r="D71" s="180" t="s">
        <v>26</v>
      </c>
    </row>
    <row r="72" spans="1:4" ht="20.25" customHeight="1">
      <c r="A72" s="187" t="s">
        <v>14</v>
      </c>
      <c r="C72" s="178">
        <f>AC60</f>
        <v>50500</v>
      </c>
      <c r="D72" s="181">
        <f>AC61</f>
        <v>14500</v>
      </c>
    </row>
    <row r="73" spans="1:4" ht="20.25" customHeight="1">
      <c r="A73" s="188" t="s">
        <v>57</v>
      </c>
      <c r="C73" s="189">
        <f>W60</f>
        <v>55700</v>
      </c>
      <c r="D73" s="108">
        <f>W61</f>
        <v>9300</v>
      </c>
    </row>
    <row r="74" spans="1:4" ht="20.25" customHeight="1">
      <c r="A74" s="188" t="s">
        <v>58</v>
      </c>
      <c r="C74" s="189">
        <f>Q29</f>
        <v>54100</v>
      </c>
      <c r="D74" s="108">
        <f>Q30</f>
        <v>10900</v>
      </c>
    </row>
    <row r="75" spans="1:4" ht="20.25" customHeight="1">
      <c r="A75" s="188" t="s">
        <v>39</v>
      </c>
      <c r="C75" s="189">
        <f>E60</f>
        <v>49050</v>
      </c>
      <c r="D75" s="108">
        <f>E61</f>
        <v>15950</v>
      </c>
    </row>
    <row r="76" spans="1:4" ht="20.25" customHeight="1">
      <c r="A76" s="188" t="s">
        <v>38</v>
      </c>
      <c r="C76" s="178">
        <f>K29</f>
        <v>49150</v>
      </c>
      <c r="D76" s="181">
        <f>K30</f>
        <v>15850</v>
      </c>
    </row>
    <row r="77" spans="1:4" ht="20.25" customHeight="1">
      <c r="A77" s="188" t="s">
        <v>41</v>
      </c>
      <c r="C77" s="189">
        <f>E29</f>
        <v>55650</v>
      </c>
      <c r="D77" s="108">
        <f>E30</f>
        <v>9350</v>
      </c>
    </row>
    <row r="78" spans="1:4" ht="20.25" customHeight="1">
      <c r="A78" s="188" t="s">
        <v>59</v>
      </c>
      <c r="C78" s="189">
        <f>W29</f>
        <v>54050</v>
      </c>
      <c r="D78" s="108">
        <f>W30</f>
        <v>10950</v>
      </c>
    </row>
    <row r="79" spans="1:4" ht="20.25" customHeight="1">
      <c r="A79" s="190" t="s">
        <v>40</v>
      </c>
      <c r="C79" s="178">
        <f>K60</f>
        <v>64050</v>
      </c>
      <c r="D79" s="181">
        <f>K61</f>
        <v>950</v>
      </c>
    </row>
    <row r="80" spans="1:4" ht="20.25" customHeight="1">
      <c r="A80" s="188" t="s">
        <v>4</v>
      </c>
      <c r="C80" s="189">
        <f>AC29</f>
        <v>43800</v>
      </c>
      <c r="D80" s="108">
        <f>AC30</f>
        <v>21200</v>
      </c>
    </row>
    <row r="81" spans="1:4" ht="20.25" customHeight="1" thickBot="1">
      <c r="A81" s="191" t="s">
        <v>12</v>
      </c>
      <c r="C81" s="189">
        <f>Q60</f>
        <v>45450</v>
      </c>
      <c r="D81" s="108">
        <f>Q61</f>
        <v>19550</v>
      </c>
    </row>
  </sheetData>
  <mergeCells count="61">
    <mergeCell ref="Y60:Z60"/>
    <mergeCell ref="Y61:Z61"/>
    <mergeCell ref="A60:B60"/>
    <mergeCell ref="A61:B61"/>
    <mergeCell ref="G61:H61"/>
    <mergeCell ref="S60:T60"/>
    <mergeCell ref="S61:T61"/>
    <mergeCell ref="S29:T29"/>
    <mergeCell ref="S30:T30"/>
    <mergeCell ref="Y29:Z29"/>
    <mergeCell ref="Y30:Z30"/>
    <mergeCell ref="C1:D1"/>
    <mergeCell ref="C2:D2"/>
    <mergeCell ref="G1:H1"/>
    <mergeCell ref="I1:J1"/>
    <mergeCell ref="G2:H2"/>
    <mergeCell ref="I2:J2"/>
    <mergeCell ref="A29:B29"/>
    <mergeCell ref="A30:B30"/>
    <mergeCell ref="A1:B1"/>
    <mergeCell ref="A2:B2"/>
    <mergeCell ref="A33:B33"/>
    <mergeCell ref="C33:D33"/>
    <mergeCell ref="Y32:Z32"/>
    <mergeCell ref="U33:V33"/>
    <mergeCell ref="A32:B32"/>
    <mergeCell ref="C32:D32"/>
    <mergeCell ref="O33:P33"/>
    <mergeCell ref="O32:P32"/>
    <mergeCell ref="AA1:AB1"/>
    <mergeCell ref="Y2:Z2"/>
    <mergeCell ref="AA2:AB2"/>
    <mergeCell ref="M1:N1"/>
    <mergeCell ref="O1:P1"/>
    <mergeCell ref="M2:N2"/>
    <mergeCell ref="O2:P2"/>
    <mergeCell ref="Y1:Z1"/>
    <mergeCell ref="AA32:AB32"/>
    <mergeCell ref="Y33:Z33"/>
    <mergeCell ref="AA33:AB33"/>
    <mergeCell ref="S1:T1"/>
    <mergeCell ref="U1:V1"/>
    <mergeCell ref="S2:T2"/>
    <mergeCell ref="U2:V2"/>
    <mergeCell ref="S32:T32"/>
    <mergeCell ref="U32:V32"/>
    <mergeCell ref="S33:T33"/>
    <mergeCell ref="G29:H29"/>
    <mergeCell ref="G30:H30"/>
    <mergeCell ref="M29:N29"/>
    <mergeCell ref="M30:N30"/>
    <mergeCell ref="F62:H62"/>
    <mergeCell ref="M32:N32"/>
    <mergeCell ref="M61:N61"/>
    <mergeCell ref="G32:H32"/>
    <mergeCell ref="I32:J32"/>
    <mergeCell ref="G33:H33"/>
    <mergeCell ref="I33:J33"/>
    <mergeCell ref="M33:N33"/>
    <mergeCell ref="G60:H60"/>
    <mergeCell ref="M60:N60"/>
  </mergeCells>
  <printOptions horizontalCentered="1" verticalCentered="1"/>
  <pageMargins left="0" right="0" top="0" bottom="0" header="0.1968503937007874" footer="0.2362204724409449"/>
  <pageSetup fitToHeight="1" fitToWidth="1" horizontalDpi="300" verticalDpi="300" orientation="landscape" paperSize="9" scale="46" r:id="rId1"/>
  <headerFooter alignWithMargins="0">
    <oddFooter>&amp;CFANTMOD2000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EJ319"/>
  <sheetViews>
    <sheetView tabSelected="1" zoomScale="75" zoomScaleNormal="75" workbookViewId="0" topLeftCell="P25">
      <selection activeCell="D38" sqref="D38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5.28125" style="0" customWidth="1"/>
    <col min="4" max="4" width="6.28125" style="0" customWidth="1"/>
    <col min="5" max="5" width="9.8515625" style="0" customWidth="1"/>
    <col min="6" max="6" width="7.8515625" style="0" customWidth="1"/>
    <col min="7" max="7" width="15.7109375" style="0" customWidth="1"/>
    <col min="8" max="8" width="7.00390625" style="0" customWidth="1"/>
    <col min="9" max="9" width="12.140625" style="0" customWidth="1"/>
    <col min="10" max="11" width="8.140625" style="0" customWidth="1"/>
    <col min="12" max="14" width="7.00390625" style="0" customWidth="1"/>
    <col min="15" max="15" width="7.421875" style="0" customWidth="1"/>
    <col min="16" max="28" width="7.00390625" style="0" customWidth="1"/>
    <col min="29" max="29" width="8.57421875" style="0" customWidth="1"/>
    <col min="30" max="30" width="6.8515625" style="0" customWidth="1"/>
    <col min="31" max="31" width="4.8515625" style="0" customWidth="1"/>
    <col min="32" max="32" width="3.8515625" style="0" customWidth="1"/>
    <col min="33" max="33" width="6.00390625" style="0" customWidth="1"/>
    <col min="34" max="35" width="3.8515625" style="0" customWidth="1"/>
    <col min="36" max="36" width="6.00390625" style="0" customWidth="1"/>
    <col min="37" max="37" width="3.8515625" style="0" customWidth="1"/>
    <col min="38" max="38" width="5.421875" style="0" customWidth="1"/>
    <col min="39" max="39" width="3.8515625" style="0" customWidth="1"/>
    <col min="40" max="40" width="4.421875" style="0" customWidth="1"/>
    <col min="41" max="41" width="4.00390625" style="0" customWidth="1"/>
    <col min="42" max="42" width="3.8515625" style="0" customWidth="1"/>
    <col min="43" max="43" width="4.421875" style="0" customWidth="1"/>
    <col min="44" max="44" width="6.140625" style="0" customWidth="1"/>
    <col min="45" max="45" width="5.8515625" style="0" bestFit="1" customWidth="1"/>
    <col min="46" max="46" width="4.421875" style="0" customWidth="1"/>
    <col min="47" max="47" width="5.140625" style="0" customWidth="1"/>
    <col min="48" max="48" width="7.140625" style="0" bestFit="1" customWidth="1"/>
    <col min="49" max="50" width="3.8515625" style="0" customWidth="1"/>
    <col min="51" max="51" width="5.7109375" style="0" customWidth="1"/>
    <col min="52" max="53" width="3.8515625" style="0" customWidth="1"/>
    <col min="54" max="54" width="7.00390625" style="0" customWidth="1"/>
    <col min="55" max="55" width="14.00390625" style="0" customWidth="1"/>
    <col min="56" max="56" width="3.57421875" style="0" customWidth="1"/>
    <col min="57" max="57" width="3.57421875" style="0" hidden="1" customWidth="1"/>
    <col min="58" max="58" width="3.8515625" style="0" hidden="1" customWidth="1"/>
    <col min="59" max="61" width="3.8515625" style="0" customWidth="1"/>
    <col min="62" max="63" width="6.140625" style="0" customWidth="1"/>
    <col min="64" max="65" width="3.8515625" style="0" customWidth="1"/>
    <col min="66" max="66" width="5.57421875" style="0" customWidth="1"/>
    <col min="67" max="72" width="3.8515625" style="0" customWidth="1"/>
    <col min="73" max="73" width="18.00390625" style="0" customWidth="1"/>
    <col min="74" max="74" width="9.28125" style="0" customWidth="1"/>
    <col min="76" max="76" width="15.28125" style="0" bestFit="1" customWidth="1"/>
    <col min="77" max="77" width="4.57421875" style="0" bestFit="1" customWidth="1"/>
    <col min="78" max="78" width="6.00390625" style="0" bestFit="1" customWidth="1"/>
    <col min="79" max="83" width="6.00390625" style="0" customWidth="1"/>
    <col min="84" max="84" width="6.00390625" style="0" bestFit="1" customWidth="1"/>
    <col min="85" max="86" width="5.00390625" style="0" bestFit="1" customWidth="1"/>
    <col min="87" max="87" width="5.140625" style="0" bestFit="1" customWidth="1"/>
    <col min="88" max="92" width="5.00390625" style="0" bestFit="1" customWidth="1"/>
    <col min="93" max="96" width="5.140625" style="0" bestFit="1" customWidth="1"/>
  </cols>
  <sheetData>
    <row r="1" spans="41:61" ht="13.5" thickBot="1"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6" ht="15" customHeight="1" thickTop="1">
      <c r="A2" s="312" t="s">
        <v>36</v>
      </c>
      <c r="B2" s="313"/>
      <c r="C2" s="313"/>
      <c r="D2" s="314"/>
      <c r="E2" s="315" t="s">
        <v>46</v>
      </c>
      <c r="F2" s="315"/>
      <c r="G2" s="315"/>
      <c r="H2" s="315"/>
      <c r="I2" s="317" t="s">
        <v>37</v>
      </c>
      <c r="J2" s="313"/>
      <c r="K2" s="313"/>
      <c r="L2" s="318"/>
      <c r="M2" s="34"/>
      <c r="N2" s="34"/>
      <c r="O2" s="312" t="s">
        <v>36</v>
      </c>
      <c r="P2" s="313"/>
      <c r="Q2" s="313"/>
      <c r="R2" s="314"/>
      <c r="S2" s="315" t="s">
        <v>47</v>
      </c>
      <c r="T2" s="315"/>
      <c r="U2" s="315"/>
      <c r="V2" s="315"/>
      <c r="W2" s="315"/>
      <c r="X2" s="315"/>
      <c r="Y2" s="315"/>
      <c r="Z2" s="315"/>
      <c r="AA2" s="317" t="s">
        <v>37</v>
      </c>
      <c r="AB2" s="313"/>
      <c r="AC2" s="313"/>
      <c r="AD2" s="318"/>
      <c r="AF2" s="34"/>
      <c r="AG2" s="312" t="s">
        <v>36</v>
      </c>
      <c r="AH2" s="313"/>
      <c r="AI2" s="313"/>
      <c r="AJ2" s="314"/>
      <c r="AK2" s="315" t="s">
        <v>48</v>
      </c>
      <c r="AL2" s="315"/>
      <c r="AM2" s="315"/>
      <c r="AN2" s="315"/>
      <c r="AO2" s="315"/>
      <c r="AP2" s="315"/>
      <c r="AQ2" s="315"/>
      <c r="AR2" s="315"/>
      <c r="AS2" s="317" t="s">
        <v>37</v>
      </c>
      <c r="AT2" s="313"/>
      <c r="AU2" s="313"/>
      <c r="AV2" s="318"/>
      <c r="AW2" s="33"/>
      <c r="AX2" s="34"/>
      <c r="AY2" s="312" t="s">
        <v>36</v>
      </c>
      <c r="AZ2" s="313"/>
      <c r="BA2" s="313"/>
      <c r="BB2" s="314"/>
      <c r="BC2" s="315" t="s">
        <v>49</v>
      </c>
      <c r="BD2" s="315"/>
      <c r="BE2" s="315"/>
      <c r="BF2" s="315"/>
      <c r="BG2" s="315"/>
      <c r="BH2" s="315"/>
      <c r="BI2" s="315"/>
      <c r="BJ2" s="315"/>
      <c r="BK2" s="317" t="s">
        <v>37</v>
      </c>
      <c r="BL2" s="313"/>
      <c r="BM2" s="313"/>
      <c r="BN2" s="318"/>
      <c r="BW2">
        <v>1</v>
      </c>
      <c r="BX2" s="33" t="s">
        <v>25</v>
      </c>
    </row>
    <row r="3" spans="1:76" ht="13.5" customHeight="1" thickBot="1">
      <c r="A3" s="307">
        <v>36401</v>
      </c>
      <c r="B3" s="308"/>
      <c r="C3" s="308"/>
      <c r="D3" s="309"/>
      <c r="E3" s="316"/>
      <c r="F3" s="316"/>
      <c r="G3" s="316"/>
      <c r="H3" s="316"/>
      <c r="I3" s="310"/>
      <c r="J3" s="308"/>
      <c r="K3" s="308"/>
      <c r="L3" s="311"/>
      <c r="M3" s="1"/>
      <c r="N3" s="1"/>
      <c r="O3" s="307">
        <v>36415</v>
      </c>
      <c r="P3" s="308"/>
      <c r="Q3" s="308"/>
      <c r="R3" s="309"/>
      <c r="S3" s="316"/>
      <c r="T3" s="316"/>
      <c r="U3" s="316"/>
      <c r="V3" s="316"/>
      <c r="W3" s="316"/>
      <c r="X3" s="316"/>
      <c r="Y3" s="316"/>
      <c r="Z3" s="316"/>
      <c r="AA3" s="310">
        <v>36485</v>
      </c>
      <c r="AB3" s="308"/>
      <c r="AC3" s="308"/>
      <c r="AD3" s="311"/>
      <c r="AF3" s="1"/>
      <c r="AG3" s="307">
        <v>36422</v>
      </c>
      <c r="AH3" s="308"/>
      <c r="AI3" s="308"/>
      <c r="AJ3" s="309"/>
      <c r="AK3" s="316"/>
      <c r="AL3" s="316"/>
      <c r="AM3" s="316"/>
      <c r="AN3" s="316"/>
      <c r="AO3" s="316"/>
      <c r="AP3" s="316"/>
      <c r="AQ3" s="316"/>
      <c r="AR3" s="316"/>
      <c r="AS3" s="310">
        <v>36135</v>
      </c>
      <c r="AT3" s="308"/>
      <c r="AU3" s="308"/>
      <c r="AV3" s="311"/>
      <c r="AW3" s="1"/>
      <c r="AX3" s="1"/>
      <c r="AY3" s="307">
        <v>36429</v>
      </c>
      <c r="AZ3" s="308"/>
      <c r="BA3" s="308"/>
      <c r="BB3" s="309"/>
      <c r="BC3" s="316"/>
      <c r="BD3" s="316"/>
      <c r="BE3" s="316"/>
      <c r="BF3" s="316"/>
      <c r="BG3" s="316"/>
      <c r="BH3" s="316"/>
      <c r="BI3" s="316"/>
      <c r="BJ3" s="316"/>
      <c r="BK3" s="310"/>
      <c r="BL3" s="308"/>
      <c r="BM3" s="308"/>
      <c r="BN3" s="311"/>
      <c r="BW3">
        <v>2</v>
      </c>
      <c r="BX3" s="33" t="s">
        <v>3</v>
      </c>
    </row>
    <row r="4" spans="1:76" ht="30" customHeight="1" thickBot="1" thickTop="1">
      <c r="A4" s="82">
        <v>79.5</v>
      </c>
      <c r="B4" s="83">
        <v>3</v>
      </c>
      <c r="C4" s="83">
        <v>2</v>
      </c>
      <c r="D4" s="82">
        <v>71.5</v>
      </c>
      <c r="E4" s="300" t="s">
        <v>40</v>
      </c>
      <c r="F4" s="301"/>
      <c r="G4" s="300" t="s">
        <v>35</v>
      </c>
      <c r="H4" s="301"/>
      <c r="I4" s="82">
        <v>74.5</v>
      </c>
      <c r="J4" s="83">
        <v>2</v>
      </c>
      <c r="K4" s="83">
        <v>1</v>
      </c>
      <c r="L4" s="82">
        <v>67.5</v>
      </c>
      <c r="M4" s="1"/>
      <c r="N4" s="1"/>
      <c r="O4" s="82">
        <v>72</v>
      </c>
      <c r="P4" s="83">
        <v>1</v>
      </c>
      <c r="Q4" s="83">
        <v>0</v>
      </c>
      <c r="R4" s="82">
        <v>64.5</v>
      </c>
      <c r="S4" s="319" t="s">
        <v>39</v>
      </c>
      <c r="T4" s="320"/>
      <c r="U4" s="320"/>
      <c r="V4" s="321"/>
      <c r="W4" s="319" t="s">
        <v>57</v>
      </c>
      <c r="X4" s="320"/>
      <c r="Y4" s="320"/>
      <c r="Z4" s="321"/>
      <c r="AA4" s="82">
        <v>73.5</v>
      </c>
      <c r="AB4" s="83">
        <v>2</v>
      </c>
      <c r="AC4" s="83">
        <v>3</v>
      </c>
      <c r="AD4" s="82">
        <v>78.5</v>
      </c>
      <c r="AF4" s="1"/>
      <c r="AG4" s="82">
        <v>72.5</v>
      </c>
      <c r="AH4" s="83">
        <v>2</v>
      </c>
      <c r="AI4" s="83">
        <v>5</v>
      </c>
      <c r="AJ4" s="82">
        <v>84.5</v>
      </c>
      <c r="AK4" s="304" t="s">
        <v>310</v>
      </c>
      <c r="AL4" s="322"/>
      <c r="AM4" s="322"/>
      <c r="AN4" s="306"/>
      <c r="AO4" s="323" t="s">
        <v>35</v>
      </c>
      <c r="AP4" s="324"/>
      <c r="AQ4" s="324"/>
      <c r="AR4" s="325"/>
      <c r="AS4" s="82">
        <v>69.5</v>
      </c>
      <c r="AT4" s="83">
        <v>1</v>
      </c>
      <c r="AU4" s="83">
        <v>2</v>
      </c>
      <c r="AV4" s="82">
        <v>74.5</v>
      </c>
      <c r="AW4" s="1"/>
      <c r="AX4" s="1"/>
      <c r="AY4" s="82">
        <v>69.5</v>
      </c>
      <c r="AZ4" s="83">
        <v>1</v>
      </c>
      <c r="BA4" s="83">
        <v>1</v>
      </c>
      <c r="BB4" s="82">
        <v>67.5</v>
      </c>
      <c r="BC4" s="304" t="s">
        <v>39</v>
      </c>
      <c r="BD4" s="322"/>
      <c r="BE4" s="322"/>
      <c r="BF4" s="306"/>
      <c r="BG4" s="304" t="s">
        <v>41</v>
      </c>
      <c r="BH4" s="322"/>
      <c r="BI4" s="322"/>
      <c r="BJ4" s="306"/>
      <c r="BK4" s="82">
        <v>63</v>
      </c>
      <c r="BL4" s="83">
        <v>0</v>
      </c>
      <c r="BM4" s="83">
        <v>2</v>
      </c>
      <c r="BN4" s="82">
        <v>74</v>
      </c>
      <c r="BW4">
        <v>3</v>
      </c>
      <c r="BX4" s="33" t="s">
        <v>1</v>
      </c>
    </row>
    <row r="5" spans="1:76" ht="30" customHeight="1" thickBot="1" thickTop="1">
      <c r="A5" s="82">
        <v>72</v>
      </c>
      <c r="B5" s="83">
        <v>2</v>
      </c>
      <c r="C5" s="83">
        <v>0</v>
      </c>
      <c r="D5" s="82">
        <v>65.5</v>
      </c>
      <c r="E5" s="300" t="s">
        <v>305</v>
      </c>
      <c r="F5" s="301"/>
      <c r="G5" s="300" t="s">
        <v>38</v>
      </c>
      <c r="H5" s="301"/>
      <c r="I5" s="82">
        <v>74.5</v>
      </c>
      <c r="J5" s="83">
        <v>2</v>
      </c>
      <c r="K5" s="83">
        <v>2</v>
      </c>
      <c r="L5" s="82">
        <v>75</v>
      </c>
      <c r="M5" s="1"/>
      <c r="N5" s="1"/>
      <c r="O5" s="82">
        <v>66</v>
      </c>
      <c r="P5" s="83">
        <v>1</v>
      </c>
      <c r="Q5" s="83">
        <v>1</v>
      </c>
      <c r="R5" s="82">
        <v>67</v>
      </c>
      <c r="S5" s="319" t="s">
        <v>38</v>
      </c>
      <c r="T5" s="320"/>
      <c r="U5" s="320"/>
      <c r="V5" s="321"/>
      <c r="W5" s="319" t="s">
        <v>14</v>
      </c>
      <c r="X5" s="320"/>
      <c r="Y5" s="320"/>
      <c r="Z5" s="321"/>
      <c r="AA5" s="82">
        <v>70</v>
      </c>
      <c r="AB5" s="83">
        <v>1</v>
      </c>
      <c r="AC5" s="83">
        <v>1</v>
      </c>
      <c r="AD5" s="82">
        <v>70.5</v>
      </c>
      <c r="AF5" s="1"/>
      <c r="AG5" s="82">
        <v>77.5</v>
      </c>
      <c r="AH5" s="83">
        <v>2</v>
      </c>
      <c r="AI5" s="83">
        <v>3</v>
      </c>
      <c r="AJ5" s="82">
        <v>82</v>
      </c>
      <c r="AK5" s="304" t="s">
        <v>14</v>
      </c>
      <c r="AL5" s="322"/>
      <c r="AM5" s="322"/>
      <c r="AN5" s="306"/>
      <c r="AO5" s="304" t="s">
        <v>40</v>
      </c>
      <c r="AP5" s="322"/>
      <c r="AQ5" s="322"/>
      <c r="AR5" s="306"/>
      <c r="AS5" s="82">
        <v>68</v>
      </c>
      <c r="AT5" s="83">
        <v>1</v>
      </c>
      <c r="AU5" s="83">
        <v>3</v>
      </c>
      <c r="AV5" s="82">
        <v>79.5</v>
      </c>
      <c r="AW5" s="1"/>
      <c r="AX5" s="1"/>
      <c r="AY5" s="82">
        <v>78</v>
      </c>
      <c r="AZ5" s="83">
        <v>3</v>
      </c>
      <c r="BA5" s="83">
        <v>0</v>
      </c>
      <c r="BB5" s="82">
        <v>64</v>
      </c>
      <c r="BC5" s="304" t="s">
        <v>38</v>
      </c>
      <c r="BD5" s="322"/>
      <c r="BE5" s="322"/>
      <c r="BF5" s="306"/>
      <c r="BG5" s="304" t="s">
        <v>4</v>
      </c>
      <c r="BH5" s="322"/>
      <c r="BI5" s="322"/>
      <c r="BJ5" s="306"/>
      <c r="BK5" s="82">
        <v>67</v>
      </c>
      <c r="BL5" s="83">
        <v>1</v>
      </c>
      <c r="BM5" s="83">
        <v>2</v>
      </c>
      <c r="BN5" s="82">
        <v>74</v>
      </c>
      <c r="BW5">
        <v>4</v>
      </c>
      <c r="BX5" s="33" t="s">
        <v>29</v>
      </c>
    </row>
    <row r="6" spans="1:76" ht="30" customHeight="1" thickBot="1" thickTop="1">
      <c r="A6" s="82">
        <v>78</v>
      </c>
      <c r="B6" s="83">
        <v>3</v>
      </c>
      <c r="C6" s="83">
        <v>3</v>
      </c>
      <c r="D6" s="82">
        <v>79</v>
      </c>
      <c r="E6" s="300" t="s">
        <v>14</v>
      </c>
      <c r="F6" s="301"/>
      <c r="G6" s="300" t="s">
        <v>39</v>
      </c>
      <c r="H6" s="301"/>
      <c r="I6" s="82">
        <v>73.5</v>
      </c>
      <c r="J6" s="83">
        <v>2</v>
      </c>
      <c r="K6" s="83">
        <v>1</v>
      </c>
      <c r="L6" s="82">
        <v>66.5</v>
      </c>
      <c r="M6" s="1"/>
      <c r="N6" s="1"/>
      <c r="O6" s="82">
        <v>69.5</v>
      </c>
      <c r="P6" s="83">
        <v>1</v>
      </c>
      <c r="Q6" s="83">
        <v>0</v>
      </c>
      <c r="R6" s="82">
        <v>64</v>
      </c>
      <c r="S6" s="319" t="s">
        <v>40</v>
      </c>
      <c r="T6" s="320"/>
      <c r="U6" s="320"/>
      <c r="V6" s="321"/>
      <c r="W6" s="319" t="s">
        <v>305</v>
      </c>
      <c r="X6" s="320"/>
      <c r="Y6" s="320"/>
      <c r="Z6" s="321"/>
      <c r="AA6" s="82">
        <v>65</v>
      </c>
      <c r="AB6" s="83">
        <v>0</v>
      </c>
      <c r="AC6" s="83">
        <v>1</v>
      </c>
      <c r="AD6" s="82">
        <v>69.5</v>
      </c>
      <c r="AF6" s="1"/>
      <c r="AG6" s="82">
        <v>77.5</v>
      </c>
      <c r="AH6" s="83">
        <v>2</v>
      </c>
      <c r="AI6" s="83">
        <v>2</v>
      </c>
      <c r="AJ6" s="82">
        <v>77</v>
      </c>
      <c r="AK6" s="304" t="s">
        <v>306</v>
      </c>
      <c r="AL6" s="322"/>
      <c r="AM6" s="322"/>
      <c r="AN6" s="306"/>
      <c r="AO6" s="304" t="s">
        <v>38</v>
      </c>
      <c r="AP6" s="322"/>
      <c r="AQ6" s="322"/>
      <c r="AR6" s="306"/>
      <c r="AS6" s="82">
        <v>78</v>
      </c>
      <c r="AT6" s="83">
        <v>3</v>
      </c>
      <c r="AU6" s="83">
        <v>2</v>
      </c>
      <c r="AV6" s="82">
        <v>73.5</v>
      </c>
      <c r="AW6" s="1"/>
      <c r="AX6" s="1"/>
      <c r="AY6" s="82">
        <v>74</v>
      </c>
      <c r="AZ6" s="83">
        <v>2</v>
      </c>
      <c r="BA6" s="83">
        <v>2</v>
      </c>
      <c r="BB6" s="82">
        <v>75</v>
      </c>
      <c r="BC6" s="323" t="s">
        <v>35</v>
      </c>
      <c r="BD6" s="324"/>
      <c r="BE6" s="324"/>
      <c r="BF6" s="325"/>
      <c r="BG6" s="326" t="s">
        <v>307</v>
      </c>
      <c r="BH6" s="327"/>
      <c r="BI6" s="327"/>
      <c r="BJ6" s="328"/>
      <c r="BK6" s="82">
        <v>65.5</v>
      </c>
      <c r="BL6" s="83">
        <v>0</v>
      </c>
      <c r="BM6" s="83">
        <v>1</v>
      </c>
      <c r="BN6" s="82">
        <v>69.5</v>
      </c>
      <c r="BO6" s="34"/>
      <c r="BP6" s="34"/>
      <c r="BW6">
        <v>5</v>
      </c>
      <c r="BX6" s="33" t="s">
        <v>30</v>
      </c>
    </row>
    <row r="7" spans="1:76" ht="30" customHeight="1" thickBot="1" thickTop="1">
      <c r="A7" s="82">
        <v>60</v>
      </c>
      <c r="B7" s="83">
        <v>0</v>
      </c>
      <c r="C7" s="83">
        <v>1</v>
      </c>
      <c r="D7" s="82">
        <v>69.5</v>
      </c>
      <c r="E7" s="300" t="s">
        <v>306</v>
      </c>
      <c r="F7" s="301"/>
      <c r="G7" s="300" t="s">
        <v>307</v>
      </c>
      <c r="H7" s="301"/>
      <c r="I7" s="82">
        <v>78</v>
      </c>
      <c r="J7" s="83">
        <v>3</v>
      </c>
      <c r="K7" s="83">
        <v>1</v>
      </c>
      <c r="L7" s="82">
        <v>69</v>
      </c>
      <c r="M7" s="1"/>
      <c r="N7" s="1"/>
      <c r="O7" s="82">
        <v>77</v>
      </c>
      <c r="P7" s="83">
        <v>3</v>
      </c>
      <c r="Q7" s="83">
        <v>1</v>
      </c>
      <c r="R7" s="82">
        <v>66</v>
      </c>
      <c r="S7" s="319" t="s">
        <v>35</v>
      </c>
      <c r="T7" s="320"/>
      <c r="U7" s="320"/>
      <c r="V7" s="321"/>
      <c r="W7" s="319" t="s">
        <v>41</v>
      </c>
      <c r="X7" s="320"/>
      <c r="Y7" s="320"/>
      <c r="Z7" s="321"/>
      <c r="AA7" s="82">
        <v>71</v>
      </c>
      <c r="AB7" s="83">
        <v>1</v>
      </c>
      <c r="AC7" s="83">
        <v>1</v>
      </c>
      <c r="AD7" s="82">
        <v>68.5</v>
      </c>
      <c r="AF7" s="1"/>
      <c r="AG7" s="82">
        <v>66</v>
      </c>
      <c r="AH7" s="83">
        <v>0</v>
      </c>
      <c r="AI7" s="83">
        <v>0</v>
      </c>
      <c r="AJ7" s="82">
        <v>65.5</v>
      </c>
      <c r="AK7" s="304" t="s">
        <v>311</v>
      </c>
      <c r="AL7" s="322"/>
      <c r="AM7" s="322"/>
      <c r="AN7" s="306"/>
      <c r="AO7" s="304" t="s">
        <v>39</v>
      </c>
      <c r="AP7" s="322"/>
      <c r="AQ7" s="322"/>
      <c r="AR7" s="306"/>
      <c r="AS7" s="82">
        <v>63</v>
      </c>
      <c r="AT7" s="83">
        <v>0</v>
      </c>
      <c r="AU7" s="83">
        <v>4</v>
      </c>
      <c r="AV7" s="82">
        <v>80</v>
      </c>
      <c r="AW7" s="1"/>
      <c r="AX7" s="1"/>
      <c r="AY7" s="82">
        <v>71</v>
      </c>
      <c r="AZ7" s="83">
        <v>1</v>
      </c>
      <c r="BA7" s="83">
        <v>1</v>
      </c>
      <c r="BB7" s="82">
        <v>70</v>
      </c>
      <c r="BC7" s="304" t="s">
        <v>40</v>
      </c>
      <c r="BD7" s="322"/>
      <c r="BE7" s="322"/>
      <c r="BF7" s="306"/>
      <c r="BG7" s="304" t="s">
        <v>306</v>
      </c>
      <c r="BH7" s="322"/>
      <c r="BI7" s="322"/>
      <c r="BJ7" s="306"/>
      <c r="BK7" s="82">
        <v>66</v>
      </c>
      <c r="BL7" s="83">
        <v>1</v>
      </c>
      <c r="BM7" s="83">
        <v>1</v>
      </c>
      <c r="BN7" s="82">
        <v>69.5</v>
      </c>
      <c r="BO7" s="1"/>
      <c r="BP7" s="1"/>
      <c r="BW7">
        <v>6</v>
      </c>
      <c r="BX7" s="33" t="s">
        <v>28</v>
      </c>
    </row>
    <row r="8" spans="1:76" ht="30" customHeight="1" thickBot="1" thickTop="1">
      <c r="A8" s="82">
        <v>71</v>
      </c>
      <c r="B8" s="83">
        <v>2</v>
      </c>
      <c r="C8" s="83">
        <v>0</v>
      </c>
      <c r="D8" s="82">
        <v>67</v>
      </c>
      <c r="E8" s="304" t="s">
        <v>4</v>
      </c>
      <c r="F8" s="305"/>
      <c r="G8" s="304" t="s">
        <v>41</v>
      </c>
      <c r="H8" s="306"/>
      <c r="I8" s="82">
        <v>67</v>
      </c>
      <c r="J8" s="83">
        <v>1</v>
      </c>
      <c r="K8" s="83">
        <v>2</v>
      </c>
      <c r="L8" s="82">
        <v>73</v>
      </c>
      <c r="M8" s="1"/>
      <c r="N8" s="1"/>
      <c r="O8" s="82">
        <v>78</v>
      </c>
      <c r="P8" s="83">
        <v>3</v>
      </c>
      <c r="Q8" s="83">
        <v>1</v>
      </c>
      <c r="R8" s="82">
        <v>69</v>
      </c>
      <c r="S8" s="319" t="s">
        <v>307</v>
      </c>
      <c r="T8" s="320"/>
      <c r="U8" s="320"/>
      <c r="V8" s="321"/>
      <c r="W8" s="319" t="s">
        <v>4</v>
      </c>
      <c r="X8" s="320"/>
      <c r="Y8" s="320"/>
      <c r="Z8" s="321"/>
      <c r="AA8" s="82">
        <v>64</v>
      </c>
      <c r="AB8" s="83">
        <v>0</v>
      </c>
      <c r="AC8" s="83">
        <v>0</v>
      </c>
      <c r="AD8" s="82">
        <v>67</v>
      </c>
      <c r="AF8" s="1"/>
      <c r="AG8" s="82">
        <v>71</v>
      </c>
      <c r="AH8" s="83">
        <v>4</v>
      </c>
      <c r="AI8" s="83">
        <v>0</v>
      </c>
      <c r="AJ8" s="82">
        <v>54</v>
      </c>
      <c r="AK8" s="304" t="s">
        <v>41</v>
      </c>
      <c r="AL8" s="322"/>
      <c r="AM8" s="322"/>
      <c r="AN8" s="306"/>
      <c r="AO8" s="326" t="s">
        <v>307</v>
      </c>
      <c r="AP8" s="327"/>
      <c r="AQ8" s="327"/>
      <c r="AR8" s="328"/>
      <c r="AS8" s="82">
        <v>77.5</v>
      </c>
      <c r="AT8" s="83">
        <v>3</v>
      </c>
      <c r="AU8" s="83">
        <v>1</v>
      </c>
      <c r="AV8" s="82">
        <v>67</v>
      </c>
      <c r="AW8" s="1"/>
      <c r="AX8" s="1"/>
      <c r="AY8" s="82">
        <v>65</v>
      </c>
      <c r="AZ8" s="83">
        <v>0</v>
      </c>
      <c r="BA8" s="83">
        <v>0</v>
      </c>
      <c r="BB8" s="82">
        <v>64.5</v>
      </c>
      <c r="BC8" s="304" t="s">
        <v>310</v>
      </c>
      <c r="BD8" s="322"/>
      <c r="BE8" s="322"/>
      <c r="BF8" s="306"/>
      <c r="BG8" s="304" t="s">
        <v>14</v>
      </c>
      <c r="BH8" s="322"/>
      <c r="BI8" s="322"/>
      <c r="BJ8" s="306"/>
      <c r="BK8" s="82">
        <v>72.5</v>
      </c>
      <c r="BL8" s="83">
        <v>1</v>
      </c>
      <c r="BM8" s="83">
        <v>1</v>
      </c>
      <c r="BN8" s="82">
        <v>70</v>
      </c>
      <c r="BO8" s="1"/>
      <c r="BP8" s="1"/>
      <c r="BW8">
        <v>7</v>
      </c>
      <c r="BX8" s="33" t="s">
        <v>2</v>
      </c>
    </row>
    <row r="9" spans="1:76" ht="14.25" thickBot="1" thickTop="1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  <c r="M9" s="1"/>
      <c r="N9" s="1"/>
      <c r="O9" s="35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F9" s="1"/>
      <c r="AG9" s="35"/>
      <c r="AH9" s="36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8"/>
      <c r="AW9" s="1"/>
      <c r="AX9" s="1"/>
      <c r="AY9" s="35"/>
      <c r="AZ9" s="36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8"/>
      <c r="BO9" s="1"/>
      <c r="BP9" s="1"/>
      <c r="BW9">
        <v>8</v>
      </c>
      <c r="BX9" s="33" t="s">
        <v>27</v>
      </c>
    </row>
    <row r="10" spans="1:76" ht="13.5" thickTop="1">
      <c r="A10" s="34"/>
      <c r="B10" s="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AF10" s="1"/>
      <c r="AG10" s="1"/>
      <c r="AO10" s="1"/>
      <c r="AP10" s="34"/>
      <c r="AQ10" s="34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W10">
        <v>9</v>
      </c>
      <c r="BX10" s="33" t="s">
        <v>31</v>
      </c>
    </row>
    <row r="11" spans="1:76" ht="13.5" thickBot="1">
      <c r="A11" s="34"/>
      <c r="B11" s="3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AF11" s="1"/>
      <c r="AG11" s="1"/>
      <c r="AO11" s="1"/>
      <c r="AP11" s="34"/>
      <c r="AQ11" s="34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W11">
        <v>10</v>
      </c>
      <c r="BX11" s="33" t="s">
        <v>11</v>
      </c>
    </row>
    <row r="12" spans="12:73" ht="13.5" customHeight="1" thickTop="1">
      <c r="L12" s="1"/>
      <c r="M12" s="34"/>
      <c r="N12" s="34"/>
      <c r="O12" s="312" t="s">
        <v>36</v>
      </c>
      <c r="P12" s="313"/>
      <c r="Q12" s="313"/>
      <c r="R12" s="314"/>
      <c r="S12" s="329" t="s">
        <v>50</v>
      </c>
      <c r="T12" s="315"/>
      <c r="U12" s="315"/>
      <c r="V12" s="315"/>
      <c r="W12" s="315"/>
      <c r="X12" s="315"/>
      <c r="Y12" s="315"/>
      <c r="Z12" s="330"/>
      <c r="AA12" s="317" t="s">
        <v>37</v>
      </c>
      <c r="AB12" s="313"/>
      <c r="AC12" s="313"/>
      <c r="AD12" s="318"/>
      <c r="BO12" s="1"/>
      <c r="BP12" s="1"/>
      <c r="BQ12" s="1"/>
      <c r="BR12" s="1"/>
      <c r="BS12" s="1"/>
      <c r="BT12" s="1"/>
      <c r="BU12" s="1"/>
    </row>
    <row r="13" spans="12:73" ht="20.25" customHeight="1" thickBot="1">
      <c r="L13" s="1"/>
      <c r="M13" s="1"/>
      <c r="N13" s="1"/>
      <c r="O13" s="307">
        <v>36436</v>
      </c>
      <c r="P13" s="308"/>
      <c r="Q13" s="308"/>
      <c r="R13" s="309"/>
      <c r="S13" s="331"/>
      <c r="T13" s="316"/>
      <c r="U13" s="316"/>
      <c r="V13" s="316"/>
      <c r="W13" s="316"/>
      <c r="X13" s="316"/>
      <c r="Y13" s="316"/>
      <c r="Z13" s="332"/>
      <c r="AA13" s="310"/>
      <c r="AB13" s="308"/>
      <c r="AC13" s="308"/>
      <c r="AD13" s="311"/>
      <c r="AR13" s="39"/>
      <c r="BO13" s="1"/>
      <c r="BP13" s="1"/>
      <c r="BQ13" s="1"/>
      <c r="BR13" s="1"/>
      <c r="BS13" s="1"/>
      <c r="BT13" s="1"/>
      <c r="BU13" s="1"/>
    </row>
    <row r="14" spans="5:73" ht="30" customHeight="1" thickBot="1" thickTop="1">
      <c r="E14" s="40"/>
      <c r="L14" s="1"/>
      <c r="M14" s="1"/>
      <c r="N14" s="1"/>
      <c r="O14" s="82">
        <v>67.5</v>
      </c>
      <c r="P14" s="83">
        <v>1</v>
      </c>
      <c r="Q14" s="83">
        <v>1</v>
      </c>
      <c r="R14" s="82">
        <v>70.5</v>
      </c>
      <c r="S14" s="304" t="s">
        <v>14</v>
      </c>
      <c r="T14" s="322"/>
      <c r="U14" s="322"/>
      <c r="V14" s="306"/>
      <c r="W14" s="304" t="s">
        <v>35</v>
      </c>
      <c r="X14" s="322"/>
      <c r="Y14" s="322"/>
      <c r="Z14" s="306"/>
      <c r="AA14" s="82">
        <v>64.5</v>
      </c>
      <c r="AB14" s="83">
        <v>0</v>
      </c>
      <c r="AC14" s="83">
        <v>2</v>
      </c>
      <c r="AD14" s="82">
        <v>76</v>
      </c>
      <c r="AI14" s="40"/>
      <c r="BO14" s="1"/>
      <c r="BP14" s="1"/>
      <c r="BQ14" s="1"/>
      <c r="BR14" s="1"/>
      <c r="BS14" s="1"/>
      <c r="BT14" s="1"/>
      <c r="BU14" s="40"/>
    </row>
    <row r="15" spans="12:73" ht="30" customHeight="1" thickBot="1" thickTop="1">
      <c r="L15" s="1"/>
      <c r="M15" s="1"/>
      <c r="N15" s="1"/>
      <c r="O15" s="82">
        <v>75</v>
      </c>
      <c r="P15" s="83">
        <v>3</v>
      </c>
      <c r="Q15" s="83">
        <v>0</v>
      </c>
      <c r="R15" s="82">
        <v>61.5</v>
      </c>
      <c r="S15" s="304" t="s">
        <v>57</v>
      </c>
      <c r="T15" s="322"/>
      <c r="U15" s="322"/>
      <c r="V15" s="306"/>
      <c r="W15" s="304" t="s">
        <v>305</v>
      </c>
      <c r="X15" s="322"/>
      <c r="Y15" s="322"/>
      <c r="Z15" s="306"/>
      <c r="AA15" s="82">
        <v>70</v>
      </c>
      <c r="AB15" s="83">
        <v>1</v>
      </c>
      <c r="AC15" s="83">
        <v>1</v>
      </c>
      <c r="AD15" s="82">
        <v>68.5</v>
      </c>
      <c r="AG15" s="335" t="s">
        <v>312</v>
      </c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BJ15">
        <v>20</v>
      </c>
      <c r="BO15" s="1"/>
      <c r="BP15" s="1"/>
      <c r="BQ15" s="1"/>
      <c r="BR15" s="1"/>
      <c r="BS15" s="1"/>
      <c r="BT15" s="1"/>
      <c r="BU15" s="1"/>
    </row>
    <row r="16" spans="12:73" ht="30" customHeight="1" thickBot="1" thickTop="1">
      <c r="L16" s="1"/>
      <c r="M16" s="1"/>
      <c r="N16" s="1"/>
      <c r="O16" s="82">
        <v>79</v>
      </c>
      <c r="P16" s="83">
        <v>3</v>
      </c>
      <c r="Q16" s="83">
        <v>0</v>
      </c>
      <c r="R16" s="82">
        <v>65.5</v>
      </c>
      <c r="S16" s="304" t="s">
        <v>4</v>
      </c>
      <c r="T16" s="322"/>
      <c r="U16" s="322"/>
      <c r="V16" s="306"/>
      <c r="W16" s="304" t="s">
        <v>40</v>
      </c>
      <c r="X16" s="322"/>
      <c r="Y16" s="322"/>
      <c r="Z16" s="306"/>
      <c r="AA16" s="82">
        <v>71</v>
      </c>
      <c r="AB16" s="83">
        <v>1</v>
      </c>
      <c r="AC16" s="83">
        <v>0</v>
      </c>
      <c r="AD16" s="82">
        <v>64</v>
      </c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BO16" s="1"/>
      <c r="BP16" s="1"/>
      <c r="BQ16" s="1"/>
      <c r="BR16" s="1"/>
      <c r="BS16" s="1"/>
      <c r="BT16" s="1"/>
      <c r="BU16" s="1"/>
    </row>
    <row r="17" spans="12:74" ht="30" customHeight="1" thickBot="1" thickTop="1">
      <c r="L17" s="1"/>
      <c r="M17" s="1"/>
      <c r="N17" s="1"/>
      <c r="O17" s="82">
        <v>82.5</v>
      </c>
      <c r="P17" s="83">
        <v>4</v>
      </c>
      <c r="Q17" s="83">
        <v>2</v>
      </c>
      <c r="R17" s="82">
        <v>72</v>
      </c>
      <c r="S17" s="304" t="s">
        <v>41</v>
      </c>
      <c r="T17" s="322"/>
      <c r="U17" s="322"/>
      <c r="V17" s="306"/>
      <c r="W17" s="304" t="s">
        <v>38</v>
      </c>
      <c r="X17" s="322"/>
      <c r="Y17" s="322"/>
      <c r="Z17" s="306"/>
      <c r="AA17" s="82">
        <v>72.5</v>
      </c>
      <c r="AB17" s="83">
        <v>2</v>
      </c>
      <c r="AC17" s="83">
        <v>2</v>
      </c>
      <c r="AD17" s="82">
        <v>74</v>
      </c>
      <c r="AJ17" s="41" t="s">
        <v>42</v>
      </c>
      <c r="AR17" s="41"/>
      <c r="BO17" s="1"/>
      <c r="BP17" s="1"/>
      <c r="BQ17" s="1"/>
      <c r="BR17" s="1"/>
      <c r="BS17" s="1"/>
      <c r="BT17" s="1"/>
      <c r="BU17" s="1"/>
      <c r="BV17" s="42"/>
    </row>
    <row r="18" spans="12:73" ht="30" customHeight="1" thickBot="1" thickTop="1">
      <c r="L18" s="1"/>
      <c r="M18" s="1"/>
      <c r="N18" s="1"/>
      <c r="O18" s="82">
        <v>65</v>
      </c>
      <c r="P18" s="83">
        <v>0</v>
      </c>
      <c r="Q18" s="83">
        <v>0</v>
      </c>
      <c r="R18" s="82">
        <v>68</v>
      </c>
      <c r="S18" s="304" t="s">
        <v>307</v>
      </c>
      <c r="T18" s="322"/>
      <c r="U18" s="322"/>
      <c r="V18" s="306"/>
      <c r="W18" s="304" t="s">
        <v>39</v>
      </c>
      <c r="X18" s="322"/>
      <c r="Y18" s="322"/>
      <c r="Z18" s="306"/>
      <c r="AA18" s="82">
        <v>69.5</v>
      </c>
      <c r="AB18" s="83">
        <v>1</v>
      </c>
      <c r="AC18" s="83">
        <v>1</v>
      </c>
      <c r="AD18" s="82">
        <v>71</v>
      </c>
      <c r="AJ18" s="46" t="s">
        <v>43</v>
      </c>
      <c r="BO18" s="1"/>
      <c r="BP18" s="1"/>
      <c r="BQ18" s="1"/>
      <c r="BR18" s="1"/>
      <c r="BS18" s="1"/>
      <c r="BT18" s="1"/>
      <c r="BU18" s="1"/>
    </row>
    <row r="19" spans="12:73" ht="14.25" thickBot="1" thickTop="1">
      <c r="L19" s="1"/>
      <c r="M19" s="1"/>
      <c r="N19" s="1"/>
      <c r="O19" s="35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BO19" s="1"/>
      <c r="BP19" s="1"/>
      <c r="BQ19" s="1"/>
      <c r="BR19" s="1"/>
      <c r="BS19" s="1"/>
      <c r="BT19" s="1"/>
      <c r="BU19" s="42"/>
    </row>
    <row r="20" spans="12:73" ht="13.5" thickTop="1">
      <c r="L20" s="1"/>
      <c r="M20" s="1"/>
      <c r="N20" s="1"/>
      <c r="BO20" s="34"/>
      <c r="BP20" s="34"/>
      <c r="BQ20" s="34"/>
      <c r="BR20" s="34"/>
      <c r="BS20" s="34"/>
      <c r="BT20" s="34"/>
      <c r="BU20" s="34"/>
    </row>
    <row r="21" spans="12:73" ht="12.75" customHeight="1">
      <c r="L21" s="1"/>
      <c r="M21" s="1"/>
      <c r="N21" s="1"/>
      <c r="AR21" s="43"/>
      <c r="AS21" s="43"/>
      <c r="AT21" s="43"/>
      <c r="AU21" s="43"/>
      <c r="AV21" s="43"/>
      <c r="AX21" s="43"/>
      <c r="AY21" s="43"/>
      <c r="AZ21" s="43"/>
      <c r="BA21" s="43"/>
      <c r="BB21" s="43"/>
      <c r="BC21" s="43"/>
      <c r="BO21" s="1"/>
      <c r="BP21" s="1"/>
      <c r="BQ21" s="1"/>
      <c r="BR21" s="1"/>
      <c r="BS21" s="1"/>
      <c r="BT21" s="1"/>
      <c r="BU21" s="1"/>
    </row>
    <row r="22" spans="12:73" ht="18.75">
      <c r="L22" s="1"/>
      <c r="M22" s="1"/>
      <c r="N22" s="1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O22" s="1"/>
      <c r="BP22" s="1"/>
      <c r="BQ22" s="1"/>
      <c r="BR22" s="1"/>
      <c r="BS22" s="1"/>
      <c r="BT22" s="1"/>
      <c r="BU22" s="1"/>
    </row>
    <row r="23" spans="12:73" ht="18.75" customHeight="1">
      <c r="L23" s="44"/>
      <c r="M23" s="44"/>
      <c r="N23" s="44"/>
      <c r="AV23" s="43"/>
      <c r="AW23" s="43"/>
      <c r="AX23" s="43"/>
      <c r="AY23" s="43"/>
      <c r="AZ23" s="43"/>
      <c r="BO23" s="1"/>
      <c r="BP23" s="1"/>
      <c r="BQ23" s="1"/>
      <c r="BR23" s="1"/>
      <c r="BS23" s="1"/>
      <c r="BT23" s="1"/>
      <c r="BU23" s="1"/>
    </row>
    <row r="24" spans="1:73" ht="18.75">
      <c r="A24" s="34"/>
      <c r="B24" s="34"/>
      <c r="C24" s="1"/>
      <c r="D24" s="1"/>
      <c r="E24" s="45"/>
      <c r="F24" s="1"/>
      <c r="G24" s="1"/>
      <c r="H24" s="1"/>
      <c r="I24" s="1"/>
      <c r="K24" s="47"/>
      <c r="L24" s="47"/>
      <c r="M24" s="47"/>
      <c r="N24" s="1"/>
      <c r="O24" s="34"/>
      <c r="P24" s="3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F24" s="1"/>
      <c r="AG24" s="34"/>
      <c r="AH24" s="34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43"/>
      <c r="AW24" s="43"/>
      <c r="AX24" s="43"/>
      <c r="AY24" s="43"/>
      <c r="AZ24" s="43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3.5" thickBot="1">
      <c r="A25" s="34"/>
      <c r="B25" s="34"/>
      <c r="C25" s="1"/>
      <c r="D25" s="1"/>
      <c r="E25" s="45"/>
      <c r="F25" s="1"/>
      <c r="G25" s="1"/>
      <c r="H25" s="1"/>
      <c r="I25" s="1"/>
      <c r="J25" s="1"/>
      <c r="K25" s="1"/>
      <c r="L25" s="1"/>
      <c r="M25" s="1"/>
      <c r="N25" s="1"/>
      <c r="O25" s="34"/>
      <c r="P25" s="3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F25" s="1"/>
      <c r="AG25" s="34"/>
      <c r="AH25" s="3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34"/>
      <c r="AZ25" s="34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105" ht="18.75" customHeight="1" thickTop="1">
      <c r="A26" s="34"/>
      <c r="B26" s="34"/>
      <c r="C26" s="1"/>
      <c r="D26" s="1"/>
      <c r="E26" s="1"/>
      <c r="F26" s="342" t="s">
        <v>75</v>
      </c>
      <c r="G26" s="343"/>
      <c r="H26" s="302" t="s">
        <v>44</v>
      </c>
      <c r="I26" s="336" t="s">
        <v>55</v>
      </c>
      <c r="J26" s="338" t="s">
        <v>56</v>
      </c>
      <c r="K26" s="338" t="s">
        <v>318</v>
      </c>
      <c r="L26" s="340">
        <v>1</v>
      </c>
      <c r="M26" s="296">
        <v>2</v>
      </c>
      <c r="N26" s="296">
        <v>3</v>
      </c>
      <c r="O26" s="296">
        <v>4</v>
      </c>
      <c r="P26" s="296">
        <v>5</v>
      </c>
      <c r="Q26" s="296">
        <v>6</v>
      </c>
      <c r="R26" s="296">
        <v>7</v>
      </c>
      <c r="S26" s="296">
        <v>8</v>
      </c>
      <c r="T26" s="296">
        <v>9</v>
      </c>
      <c r="U26" s="296">
        <v>10</v>
      </c>
      <c r="V26" s="296">
        <v>11</v>
      </c>
      <c r="W26" s="296">
        <v>12</v>
      </c>
      <c r="X26" s="296">
        <v>13</v>
      </c>
      <c r="Y26" s="296">
        <v>14</v>
      </c>
      <c r="Z26" s="296">
        <v>15</v>
      </c>
      <c r="AA26" s="296">
        <v>16</v>
      </c>
      <c r="AB26" s="296">
        <v>17</v>
      </c>
      <c r="AC26" s="296">
        <v>18</v>
      </c>
      <c r="AD26" s="1"/>
      <c r="AE26" s="1"/>
      <c r="AF26" s="1"/>
      <c r="AG26" s="1"/>
      <c r="AO26" s="1"/>
      <c r="AP26" s="33"/>
      <c r="AQ26" s="33"/>
      <c r="AR26" s="33"/>
      <c r="AS26" s="33"/>
      <c r="AT26" s="33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50"/>
      <c r="BV26" s="50"/>
      <c r="BW26" s="50"/>
      <c r="BX26" s="55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40" s="57" customFormat="1" ht="33" customHeight="1" thickBot="1">
      <c r="A27" s="48"/>
      <c r="B27" s="48"/>
      <c r="C27" s="49"/>
      <c r="D27" s="49"/>
      <c r="E27" s="49"/>
      <c r="F27" s="344"/>
      <c r="G27" s="345"/>
      <c r="H27" s="303"/>
      <c r="I27" s="337"/>
      <c r="J27" s="339"/>
      <c r="K27" s="339"/>
      <c r="L27" s="341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50"/>
      <c r="AU27" s="51"/>
      <c r="AV27" s="52"/>
      <c r="AW27" s="53"/>
      <c r="AX27" s="54"/>
      <c r="AY27" s="54"/>
      <c r="AZ27" s="54"/>
      <c r="BA27" s="54"/>
      <c r="BB27" s="55"/>
      <c r="BC27" s="55"/>
      <c r="BD27" s="49"/>
      <c r="BE27" s="49"/>
      <c r="BF27" s="49"/>
      <c r="BG27" s="49"/>
      <c r="BH27" s="49"/>
      <c r="BI27" s="49"/>
      <c r="BJ27" s="49"/>
      <c r="BK27" s="49"/>
      <c r="BL27" s="56"/>
      <c r="BM27" s="333" t="s">
        <v>45</v>
      </c>
      <c r="BN27" s="49"/>
      <c r="BO27" s="49"/>
      <c r="BP27" s="49"/>
      <c r="BQ27" s="49"/>
      <c r="BR27" s="49"/>
      <c r="BS27" s="49"/>
      <c r="BT27" s="49"/>
      <c r="BU27" s="65"/>
      <c r="BV27" s="8"/>
      <c r="BW27" s="33"/>
      <c r="BX27" s="61"/>
      <c r="BY27" s="1"/>
      <c r="BZ27" s="33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05" ht="45" customHeight="1" thickBot="1">
      <c r="A28" s="1"/>
      <c r="B28" s="1"/>
      <c r="C28" s="1"/>
      <c r="D28" s="1"/>
      <c r="E28" s="1"/>
      <c r="F28" s="123"/>
      <c r="G28" s="124" t="s">
        <v>57</v>
      </c>
      <c r="H28" s="111">
        <v>33</v>
      </c>
      <c r="I28" s="110">
        <f aca="true" t="shared" si="0" ref="I28:I37">SUM(L28:AE28)</f>
        <v>1295</v>
      </c>
      <c r="J28" s="93">
        <f>I28/18</f>
        <v>71.94444444444444</v>
      </c>
      <c r="K28" s="122">
        <f>SUM(Z28:AC28)/4</f>
        <v>76</v>
      </c>
      <c r="L28" s="196">
        <v>60</v>
      </c>
      <c r="M28" s="94">
        <v>64.5</v>
      </c>
      <c r="N28" s="94">
        <v>77.5</v>
      </c>
      <c r="O28" s="94">
        <v>70</v>
      </c>
      <c r="P28" s="94">
        <v>75</v>
      </c>
      <c r="Q28" s="94">
        <v>61</v>
      </c>
      <c r="R28" s="94">
        <v>71</v>
      </c>
      <c r="S28" s="94">
        <v>72</v>
      </c>
      <c r="T28" s="94">
        <v>66</v>
      </c>
      <c r="U28" s="94">
        <v>78</v>
      </c>
      <c r="V28" s="94">
        <v>78.5</v>
      </c>
      <c r="W28" s="95">
        <v>78</v>
      </c>
      <c r="X28" s="95">
        <v>69.5</v>
      </c>
      <c r="Y28" s="95">
        <v>70</v>
      </c>
      <c r="Z28" s="95">
        <v>70.5</v>
      </c>
      <c r="AA28" s="95">
        <v>83.5</v>
      </c>
      <c r="AB28" s="95">
        <v>71</v>
      </c>
      <c r="AC28" s="95">
        <v>79</v>
      </c>
      <c r="AD28" s="76"/>
      <c r="AE28" s="76"/>
      <c r="AF28" s="75"/>
      <c r="AG28" s="75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1"/>
      <c r="AT28" s="58"/>
      <c r="AU28" s="59"/>
      <c r="AV28" s="1"/>
      <c r="AW28" s="60"/>
      <c r="AX28" s="54"/>
      <c r="AY28" s="54"/>
      <c r="AZ28" s="54"/>
      <c r="BA28" s="54"/>
      <c r="BB28" s="61"/>
      <c r="BC28" s="61"/>
      <c r="BD28" s="34"/>
      <c r="BE28" s="34"/>
      <c r="BF28" s="34"/>
      <c r="BG28" s="34"/>
      <c r="BH28" s="34"/>
      <c r="BI28" s="34"/>
      <c r="BJ28" s="1"/>
      <c r="BK28" s="1"/>
      <c r="BL28" s="1"/>
      <c r="BM28" s="334"/>
      <c r="BN28" s="1"/>
      <c r="BO28" s="1"/>
      <c r="BP28" s="1"/>
      <c r="BQ28" s="1"/>
      <c r="BR28" s="1"/>
      <c r="BS28" s="1"/>
      <c r="BT28" s="1"/>
      <c r="BU28" s="65"/>
      <c r="BV28" s="8"/>
      <c r="BW28" s="33"/>
      <c r="BX28" s="6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ht="45" customHeight="1" thickBot="1">
      <c r="A29" s="1"/>
      <c r="B29" s="1"/>
      <c r="C29" s="1"/>
      <c r="D29" s="1"/>
      <c r="E29" s="1"/>
      <c r="F29" s="123"/>
      <c r="G29" s="124" t="s">
        <v>40</v>
      </c>
      <c r="H29" s="111">
        <v>29</v>
      </c>
      <c r="I29" s="110">
        <f t="shared" si="0"/>
        <v>1273.5</v>
      </c>
      <c r="J29" s="93">
        <f aca="true" t="shared" si="1" ref="J29:J37">I29/18</f>
        <v>70.75</v>
      </c>
      <c r="K29" s="122">
        <f aca="true" t="shared" si="2" ref="K29:K37">SUM(Z29:AC29)/4</f>
        <v>71.125</v>
      </c>
      <c r="L29" s="194">
        <v>79.5</v>
      </c>
      <c r="M29" s="94">
        <v>69.5</v>
      </c>
      <c r="N29" s="94">
        <v>82</v>
      </c>
      <c r="O29" s="94">
        <v>71</v>
      </c>
      <c r="P29" s="94">
        <v>65.5</v>
      </c>
      <c r="Q29" s="94">
        <v>72</v>
      </c>
      <c r="R29" s="94">
        <v>63.5</v>
      </c>
      <c r="S29" s="94">
        <v>73.5</v>
      </c>
      <c r="T29" s="94">
        <v>63.5</v>
      </c>
      <c r="U29" s="94">
        <v>74.5</v>
      </c>
      <c r="V29" s="94">
        <v>65</v>
      </c>
      <c r="W29" s="95">
        <v>79.5</v>
      </c>
      <c r="X29" s="95">
        <v>66</v>
      </c>
      <c r="Y29" s="95">
        <v>64</v>
      </c>
      <c r="Z29" s="95">
        <v>70.5</v>
      </c>
      <c r="AA29" s="95">
        <v>72</v>
      </c>
      <c r="AB29" s="95">
        <v>76</v>
      </c>
      <c r="AC29" s="95">
        <v>66</v>
      </c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7"/>
      <c r="AP29" s="76"/>
      <c r="AQ29" s="76"/>
      <c r="AR29" s="76"/>
      <c r="AS29" s="1"/>
      <c r="AT29" s="58"/>
      <c r="AU29" s="59"/>
      <c r="AV29" s="1"/>
      <c r="AW29" s="60"/>
      <c r="AX29" s="54"/>
      <c r="AY29" s="54"/>
      <c r="AZ29" s="54"/>
      <c r="BA29" s="54"/>
      <c r="BB29" s="61"/>
      <c r="BC29" s="61"/>
      <c r="BD29" s="1"/>
      <c r="BE29" s="1"/>
      <c r="BF29" s="1"/>
      <c r="BG29" s="1"/>
      <c r="BH29" s="1"/>
      <c r="BI29" s="1"/>
      <c r="BJ29" s="1"/>
      <c r="BK29" s="1"/>
      <c r="BL29" s="1"/>
      <c r="BM29" s="334"/>
      <c r="BN29" s="1"/>
      <c r="BO29" s="1"/>
      <c r="BP29" s="1"/>
      <c r="BQ29" s="1"/>
      <c r="BR29" s="1"/>
      <c r="BS29" s="1"/>
      <c r="BT29" s="1"/>
      <c r="BU29" s="65"/>
      <c r="BV29" s="8"/>
      <c r="BW29" s="33"/>
      <c r="BX29" s="6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1:105" ht="45" customHeight="1" thickBot="1">
      <c r="A30" s="1"/>
      <c r="B30" s="1"/>
      <c r="C30" s="1"/>
      <c r="D30" s="1"/>
      <c r="E30" s="1"/>
      <c r="F30" s="123"/>
      <c r="G30" s="124" t="s">
        <v>41</v>
      </c>
      <c r="H30" s="111">
        <v>28</v>
      </c>
      <c r="I30" s="110">
        <f t="shared" si="0"/>
        <v>1301</v>
      </c>
      <c r="J30" s="93">
        <f t="shared" si="1"/>
        <v>72.27777777777777</v>
      </c>
      <c r="K30" s="122">
        <f t="shared" si="2"/>
        <v>74.25</v>
      </c>
      <c r="L30" s="195">
        <v>67</v>
      </c>
      <c r="M30" s="94">
        <v>66</v>
      </c>
      <c r="N30" s="94">
        <v>71</v>
      </c>
      <c r="O30" s="94">
        <v>67.5</v>
      </c>
      <c r="P30" s="192">
        <v>82.5</v>
      </c>
      <c r="Q30" s="94">
        <v>70.5</v>
      </c>
      <c r="R30" s="94">
        <v>69</v>
      </c>
      <c r="S30" s="94">
        <v>70</v>
      </c>
      <c r="T30" s="94">
        <v>75</v>
      </c>
      <c r="U30" s="94">
        <v>73</v>
      </c>
      <c r="V30" s="94">
        <v>68.5</v>
      </c>
      <c r="W30" s="95">
        <v>77.5</v>
      </c>
      <c r="X30" s="95">
        <v>74</v>
      </c>
      <c r="Y30" s="95">
        <v>72.5</v>
      </c>
      <c r="Z30" s="95">
        <v>71</v>
      </c>
      <c r="AA30" s="95">
        <v>86</v>
      </c>
      <c r="AB30" s="95">
        <v>65.5</v>
      </c>
      <c r="AC30" s="95">
        <v>74.5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1"/>
      <c r="AT30" s="58"/>
      <c r="AU30" s="59"/>
      <c r="AV30" s="1"/>
      <c r="AW30" s="60"/>
      <c r="AX30" s="54"/>
      <c r="AY30" s="54"/>
      <c r="AZ30" s="54"/>
      <c r="BA30" s="54"/>
      <c r="BB30" s="61"/>
      <c r="BC30" s="61"/>
      <c r="BD30" s="1"/>
      <c r="BE30" s="1"/>
      <c r="BF30" s="1"/>
      <c r="BG30" s="1"/>
      <c r="BH30" s="1"/>
      <c r="BI30" s="1"/>
      <c r="BJ30" s="1"/>
      <c r="BK30" s="1"/>
      <c r="BL30" s="1"/>
      <c r="BM30" s="334"/>
      <c r="BN30" s="1"/>
      <c r="BO30" s="1"/>
      <c r="BP30" s="1"/>
      <c r="BQ30" s="1"/>
      <c r="BR30" s="1"/>
      <c r="BS30" s="1"/>
      <c r="BT30" s="1"/>
      <c r="BU30" s="65"/>
      <c r="BV30" s="8"/>
      <c r="BW30" s="33"/>
      <c r="BX30" s="6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ht="45" customHeight="1" thickBot="1">
      <c r="A31" s="1"/>
      <c r="B31" s="1"/>
      <c r="C31" s="1"/>
      <c r="D31" s="1"/>
      <c r="E31" s="1"/>
      <c r="F31" s="125"/>
      <c r="G31" s="126" t="s">
        <v>319</v>
      </c>
      <c r="H31" s="111">
        <v>24</v>
      </c>
      <c r="I31" s="110">
        <f t="shared" si="0"/>
        <v>1309</v>
      </c>
      <c r="J31" s="93">
        <f t="shared" si="1"/>
        <v>72.72222222222223</v>
      </c>
      <c r="K31" s="122">
        <f t="shared" si="2"/>
        <v>71.125</v>
      </c>
      <c r="L31" s="194">
        <v>71.5</v>
      </c>
      <c r="M31" s="94">
        <v>77</v>
      </c>
      <c r="N31" s="94">
        <v>84.5</v>
      </c>
      <c r="O31" s="94">
        <v>74</v>
      </c>
      <c r="P31" s="94">
        <v>70.5</v>
      </c>
      <c r="Q31" s="94">
        <v>76</v>
      </c>
      <c r="R31" s="94">
        <v>74</v>
      </c>
      <c r="S31" s="94">
        <v>67</v>
      </c>
      <c r="T31" s="94">
        <v>75.5</v>
      </c>
      <c r="U31" s="94">
        <v>67.5</v>
      </c>
      <c r="V31" s="94">
        <v>71</v>
      </c>
      <c r="W31" s="95">
        <v>74.5</v>
      </c>
      <c r="X31" s="95">
        <v>65.5</v>
      </c>
      <c r="Y31" s="95">
        <v>76</v>
      </c>
      <c r="Z31" s="95">
        <v>64</v>
      </c>
      <c r="AA31" s="95">
        <v>76</v>
      </c>
      <c r="AB31" s="95">
        <v>73.5</v>
      </c>
      <c r="AC31" s="95">
        <v>71</v>
      </c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1"/>
      <c r="AT31" s="58"/>
      <c r="AU31" s="59"/>
      <c r="AV31" s="1"/>
      <c r="AW31" s="60"/>
      <c r="AX31" s="54"/>
      <c r="AY31" s="54"/>
      <c r="AZ31" s="54"/>
      <c r="BA31" s="54"/>
      <c r="BB31" s="61"/>
      <c r="BC31" s="61"/>
      <c r="BD31" s="1"/>
      <c r="BE31" s="1"/>
      <c r="BF31" s="1"/>
      <c r="BG31" s="1"/>
      <c r="BH31" s="1"/>
      <c r="BI31" s="1"/>
      <c r="BJ31" s="1"/>
      <c r="BK31" s="1"/>
      <c r="BL31" s="1"/>
      <c r="BM31" s="334"/>
      <c r="BN31" s="1"/>
      <c r="BO31" s="1"/>
      <c r="BP31" s="1"/>
      <c r="BQ31" s="1"/>
      <c r="BR31" s="1"/>
      <c r="BS31" s="1"/>
      <c r="BT31" s="1"/>
      <c r="BU31" s="65"/>
      <c r="BV31" s="8"/>
      <c r="BW31" s="33"/>
      <c r="BX31" s="6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1:105" ht="45" customHeight="1" thickBot="1">
      <c r="A32" s="1"/>
      <c r="B32" s="1"/>
      <c r="C32" s="1"/>
      <c r="D32" s="1"/>
      <c r="E32" s="1"/>
      <c r="F32" s="125"/>
      <c r="G32" s="126" t="s">
        <v>39</v>
      </c>
      <c r="H32" s="111">
        <v>23</v>
      </c>
      <c r="I32" s="110">
        <f t="shared" si="0"/>
        <v>1258.5</v>
      </c>
      <c r="J32" s="93">
        <f t="shared" si="1"/>
        <v>69.91666666666667</v>
      </c>
      <c r="K32" s="122">
        <f t="shared" si="2"/>
        <v>68.75</v>
      </c>
      <c r="L32" s="194">
        <v>79</v>
      </c>
      <c r="M32" s="94">
        <v>72</v>
      </c>
      <c r="N32" s="94">
        <v>65.5</v>
      </c>
      <c r="O32" s="94">
        <v>69.5</v>
      </c>
      <c r="P32" s="94">
        <v>68</v>
      </c>
      <c r="Q32" s="94">
        <v>65</v>
      </c>
      <c r="R32" s="94">
        <v>73</v>
      </c>
      <c r="S32" s="94">
        <v>66.5</v>
      </c>
      <c r="T32" s="94">
        <v>71</v>
      </c>
      <c r="U32" s="94">
        <v>66.5</v>
      </c>
      <c r="V32" s="94">
        <v>73.5</v>
      </c>
      <c r="W32" s="95">
        <v>80</v>
      </c>
      <c r="X32" s="95">
        <v>63</v>
      </c>
      <c r="Y32" s="95">
        <v>71</v>
      </c>
      <c r="Z32" s="95">
        <v>68</v>
      </c>
      <c r="AA32" s="95">
        <v>67.5</v>
      </c>
      <c r="AB32" s="95">
        <v>61.5</v>
      </c>
      <c r="AC32" s="95">
        <v>78</v>
      </c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1"/>
      <c r="AT32" s="58"/>
      <c r="AU32" s="59"/>
      <c r="AV32" s="1"/>
      <c r="AW32" s="60"/>
      <c r="AX32" s="54"/>
      <c r="AY32" s="54"/>
      <c r="AZ32" s="54"/>
      <c r="BA32" s="54"/>
      <c r="BB32" s="61"/>
      <c r="BC32" s="61"/>
      <c r="BD32" s="1"/>
      <c r="BE32" s="1"/>
      <c r="BF32" s="1"/>
      <c r="BG32" s="1"/>
      <c r="BH32" s="1"/>
      <c r="BI32" s="1"/>
      <c r="BJ32" s="1"/>
      <c r="BK32" s="34"/>
      <c r="BL32" s="34"/>
      <c r="BM32" s="334"/>
      <c r="BN32" s="34"/>
      <c r="BO32" s="34"/>
      <c r="BP32" s="34"/>
      <c r="BQ32" s="34"/>
      <c r="BR32" s="34"/>
      <c r="BS32" s="34"/>
      <c r="BT32" s="34"/>
      <c r="BU32" s="65"/>
      <c r="BV32" s="8"/>
      <c r="BW32" s="33"/>
      <c r="BX32" s="6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1:105" ht="45" customHeight="1" thickBot="1">
      <c r="A33" s="1"/>
      <c r="B33" s="1"/>
      <c r="C33" s="1"/>
      <c r="D33" s="1"/>
      <c r="E33" s="1"/>
      <c r="F33" s="125"/>
      <c r="G33" s="126" t="s">
        <v>307</v>
      </c>
      <c r="H33" s="111">
        <v>22</v>
      </c>
      <c r="I33" s="110">
        <f t="shared" si="0"/>
        <v>1255</v>
      </c>
      <c r="J33" s="93">
        <f t="shared" si="1"/>
        <v>69.72222222222223</v>
      </c>
      <c r="K33" s="122">
        <f t="shared" si="2"/>
        <v>67.125</v>
      </c>
      <c r="L33" s="194">
        <v>69.5</v>
      </c>
      <c r="M33" s="94">
        <v>78</v>
      </c>
      <c r="N33" s="94">
        <v>54</v>
      </c>
      <c r="O33" s="94">
        <v>75</v>
      </c>
      <c r="P33" s="193">
        <v>65</v>
      </c>
      <c r="Q33" s="94">
        <v>80</v>
      </c>
      <c r="R33" s="94">
        <v>77.5</v>
      </c>
      <c r="S33" s="94">
        <v>72</v>
      </c>
      <c r="T33" s="94">
        <v>76.5</v>
      </c>
      <c r="U33" s="94">
        <v>69</v>
      </c>
      <c r="V33" s="94">
        <v>64</v>
      </c>
      <c r="W33" s="95">
        <v>67</v>
      </c>
      <c r="X33" s="95">
        <v>69.5</v>
      </c>
      <c r="Y33" s="95">
        <v>69.5</v>
      </c>
      <c r="Z33" s="95">
        <v>65</v>
      </c>
      <c r="AA33" s="95">
        <v>65.5</v>
      </c>
      <c r="AB33" s="95">
        <v>72.5</v>
      </c>
      <c r="AC33" s="95">
        <v>65.5</v>
      </c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1"/>
      <c r="AT33" s="58"/>
      <c r="AU33" s="59"/>
      <c r="AV33" s="1"/>
      <c r="AW33" s="60"/>
      <c r="AX33" s="54"/>
      <c r="AY33" s="54"/>
      <c r="AZ33" s="54"/>
      <c r="BA33" s="54"/>
      <c r="BB33" s="61"/>
      <c r="BC33" s="61"/>
      <c r="BD33" s="1"/>
      <c r="BE33" s="1"/>
      <c r="BF33" s="1"/>
      <c r="BG33" s="1"/>
      <c r="BH33" s="1"/>
      <c r="BI33" s="1"/>
      <c r="BJ33" s="1"/>
      <c r="BK33" s="1"/>
      <c r="BL33" s="1"/>
      <c r="BM33" s="334"/>
      <c r="BN33" s="1"/>
      <c r="BO33" s="1"/>
      <c r="BP33" s="1"/>
      <c r="BQ33" s="1"/>
      <c r="BR33" s="1"/>
      <c r="BS33" s="1"/>
      <c r="BT33" s="1"/>
      <c r="BU33" s="65"/>
      <c r="BV33" s="8"/>
      <c r="BW33" s="33"/>
      <c r="BX33" s="6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45" customHeight="1" thickBot="1">
      <c r="A34" s="1"/>
      <c r="B34" s="1"/>
      <c r="C34" s="1"/>
      <c r="D34" s="1"/>
      <c r="E34" s="1"/>
      <c r="F34" s="125"/>
      <c r="G34" s="126" t="s">
        <v>4</v>
      </c>
      <c r="H34" s="111">
        <v>22</v>
      </c>
      <c r="I34" s="110">
        <f t="shared" si="0"/>
        <v>1226.5</v>
      </c>
      <c r="J34" s="93">
        <f t="shared" si="1"/>
        <v>68.13888888888889</v>
      </c>
      <c r="K34" s="122">
        <f t="shared" si="2"/>
        <v>63.25</v>
      </c>
      <c r="L34" s="194">
        <v>71</v>
      </c>
      <c r="M34" s="94">
        <v>69</v>
      </c>
      <c r="N34" s="94">
        <v>66</v>
      </c>
      <c r="O34" s="94">
        <v>64</v>
      </c>
      <c r="P34" s="94">
        <v>79</v>
      </c>
      <c r="Q34" s="94">
        <v>72</v>
      </c>
      <c r="R34" s="94">
        <v>75.5</v>
      </c>
      <c r="S34" s="94">
        <v>68</v>
      </c>
      <c r="T34" s="94">
        <v>67</v>
      </c>
      <c r="U34" s="94">
        <v>67</v>
      </c>
      <c r="V34" s="94">
        <v>67</v>
      </c>
      <c r="W34" s="95">
        <v>63</v>
      </c>
      <c r="X34" s="95">
        <v>74</v>
      </c>
      <c r="Y34" s="95">
        <v>71</v>
      </c>
      <c r="Z34" s="95">
        <v>62</v>
      </c>
      <c r="AA34" s="95">
        <v>50</v>
      </c>
      <c r="AB34" s="95">
        <v>64.5</v>
      </c>
      <c r="AC34" s="95">
        <v>76.5</v>
      </c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1"/>
      <c r="AT34" s="58"/>
      <c r="AU34" s="59"/>
      <c r="AV34" s="1"/>
      <c r="AW34" s="60"/>
      <c r="AX34" s="54"/>
      <c r="AY34" s="54"/>
      <c r="AZ34" s="54"/>
      <c r="BA34" s="54"/>
      <c r="BB34" s="61"/>
      <c r="BC34" s="61"/>
      <c r="BD34" s="1"/>
      <c r="BE34" s="1"/>
      <c r="BF34" s="1"/>
      <c r="BG34" s="1"/>
      <c r="BH34" s="1"/>
      <c r="BI34" s="1"/>
      <c r="BJ34" s="1"/>
      <c r="BK34" s="1"/>
      <c r="BL34" s="1"/>
      <c r="BM34" s="334"/>
      <c r="BN34" s="1"/>
      <c r="BO34" s="1"/>
      <c r="BP34" s="1"/>
      <c r="BQ34" s="1"/>
      <c r="BR34" s="1"/>
      <c r="BS34" s="1"/>
      <c r="BT34" s="1"/>
      <c r="BU34" s="65"/>
      <c r="BV34" s="8"/>
      <c r="BW34" s="33"/>
      <c r="BX34" s="6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ht="45" customHeight="1" thickBot="1">
      <c r="A35" s="1"/>
      <c r="B35" s="1"/>
      <c r="C35" s="1"/>
      <c r="D35" s="1"/>
      <c r="E35" s="1"/>
      <c r="F35" s="125"/>
      <c r="G35" s="126" t="s">
        <v>38</v>
      </c>
      <c r="H35" s="111">
        <v>21</v>
      </c>
      <c r="I35" s="110">
        <f t="shared" si="0"/>
        <v>1298.5</v>
      </c>
      <c r="J35" s="93">
        <f t="shared" si="1"/>
        <v>72.13888888888889</v>
      </c>
      <c r="K35" s="122">
        <f t="shared" si="2"/>
        <v>76</v>
      </c>
      <c r="L35" s="194">
        <v>65.5</v>
      </c>
      <c r="M35" s="94">
        <v>66</v>
      </c>
      <c r="N35" s="94">
        <v>77</v>
      </c>
      <c r="O35" s="94">
        <v>78</v>
      </c>
      <c r="P35" s="94">
        <v>72</v>
      </c>
      <c r="Q35" s="94">
        <v>79</v>
      </c>
      <c r="R35" s="94">
        <v>58</v>
      </c>
      <c r="S35" s="94">
        <v>70.5</v>
      </c>
      <c r="T35" s="94">
        <v>69</v>
      </c>
      <c r="U35" s="94">
        <v>75</v>
      </c>
      <c r="V35" s="94">
        <v>70</v>
      </c>
      <c r="W35" s="95">
        <v>73.5</v>
      </c>
      <c r="X35" s="95">
        <v>67</v>
      </c>
      <c r="Y35" s="95">
        <v>74</v>
      </c>
      <c r="Z35" s="95">
        <v>79</v>
      </c>
      <c r="AA35" s="95">
        <v>78.5</v>
      </c>
      <c r="AB35" s="95">
        <v>77</v>
      </c>
      <c r="AC35" s="95">
        <v>69.5</v>
      </c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5"/>
      <c r="AQ35" s="75"/>
      <c r="AR35" s="76"/>
      <c r="AS35" s="1"/>
      <c r="AT35" s="58"/>
      <c r="AU35" s="59"/>
      <c r="AV35" s="1"/>
      <c r="AW35" s="60"/>
      <c r="AX35" s="54"/>
      <c r="AY35" s="54"/>
      <c r="AZ35" s="54"/>
      <c r="BA35" s="54"/>
      <c r="BB35" s="61"/>
      <c r="BC35" s="61"/>
      <c r="BD35" s="1"/>
      <c r="BE35" s="1"/>
      <c r="BF35" s="1"/>
      <c r="BG35" s="1"/>
      <c r="BH35" s="1"/>
      <c r="BI35" s="1"/>
      <c r="BJ35" s="1"/>
      <c r="BK35" s="1"/>
      <c r="BL35" s="1"/>
      <c r="BM35" s="62"/>
      <c r="BN35" s="1"/>
      <c r="BO35" s="1"/>
      <c r="BP35" s="1"/>
      <c r="BQ35" s="1"/>
      <c r="BR35" s="1"/>
      <c r="BS35" s="1"/>
      <c r="BT35" s="1"/>
      <c r="BU35" s="65"/>
      <c r="BV35" s="8"/>
      <c r="BW35" s="33"/>
      <c r="BX35" s="6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ht="45" customHeight="1" thickBot="1">
      <c r="A36" s="34"/>
      <c r="B36" s="34"/>
      <c r="C36" s="1"/>
      <c r="D36" s="1"/>
      <c r="E36" s="1"/>
      <c r="F36" s="125"/>
      <c r="G36" s="126" t="s">
        <v>14</v>
      </c>
      <c r="H36" s="111">
        <v>21</v>
      </c>
      <c r="I36" s="110">
        <f t="shared" si="0"/>
        <v>1243</v>
      </c>
      <c r="J36" s="93">
        <f t="shared" si="1"/>
        <v>69.05555555555556</v>
      </c>
      <c r="K36" s="122">
        <f t="shared" si="2"/>
        <v>67.25</v>
      </c>
      <c r="L36" s="194">
        <v>78</v>
      </c>
      <c r="M36" s="94">
        <v>67</v>
      </c>
      <c r="N36" s="94">
        <v>77.5</v>
      </c>
      <c r="O36" s="94">
        <v>64.5</v>
      </c>
      <c r="P36" s="94">
        <v>67.5</v>
      </c>
      <c r="Q36" s="94">
        <v>63.5</v>
      </c>
      <c r="R36" s="94">
        <v>65.5</v>
      </c>
      <c r="S36" s="94">
        <v>67.5</v>
      </c>
      <c r="T36" s="94">
        <v>76</v>
      </c>
      <c r="U36" s="94">
        <v>73.5</v>
      </c>
      <c r="V36" s="94">
        <v>70.5</v>
      </c>
      <c r="W36" s="95">
        <v>68</v>
      </c>
      <c r="X36" s="95">
        <v>70.5</v>
      </c>
      <c r="Y36" s="95">
        <v>64.5</v>
      </c>
      <c r="Z36" s="95">
        <v>59</v>
      </c>
      <c r="AA36" s="95">
        <v>64.5</v>
      </c>
      <c r="AB36" s="95">
        <v>74</v>
      </c>
      <c r="AC36" s="95">
        <v>71.5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5"/>
      <c r="AQ36" s="75"/>
      <c r="AR36" s="76"/>
      <c r="AS36" s="1"/>
      <c r="AT36" s="58"/>
      <c r="AU36" s="59"/>
      <c r="AV36" s="1"/>
      <c r="AW36" s="60"/>
      <c r="AX36" s="54"/>
      <c r="AY36" s="54"/>
      <c r="AZ36" s="54"/>
      <c r="BA36" s="54"/>
      <c r="BB36" s="61"/>
      <c r="BC36" s="6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65"/>
      <c r="BV36" s="8"/>
      <c r="BW36" s="33"/>
      <c r="BX36" s="6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1:101" ht="45" customHeight="1">
      <c r="A37" s="34"/>
      <c r="B37" s="34"/>
      <c r="C37" s="1"/>
      <c r="D37" s="1"/>
      <c r="E37" s="1"/>
      <c r="F37" s="127"/>
      <c r="G37" s="128" t="s">
        <v>59</v>
      </c>
      <c r="H37" s="111">
        <v>14</v>
      </c>
      <c r="I37" s="110">
        <f t="shared" si="0"/>
        <v>1236</v>
      </c>
      <c r="J37" s="93">
        <f t="shared" si="1"/>
        <v>68.66666666666667</v>
      </c>
      <c r="K37" s="122">
        <f t="shared" si="2"/>
        <v>69.75</v>
      </c>
      <c r="L37" s="194">
        <v>72</v>
      </c>
      <c r="M37" s="94">
        <v>64</v>
      </c>
      <c r="N37" s="94">
        <v>72.5</v>
      </c>
      <c r="O37" s="94">
        <v>65</v>
      </c>
      <c r="P37" s="94">
        <v>61.5</v>
      </c>
      <c r="Q37" s="94">
        <v>69.5</v>
      </c>
      <c r="R37" s="94">
        <v>69</v>
      </c>
      <c r="S37" s="94">
        <v>68</v>
      </c>
      <c r="T37" s="94">
        <v>61</v>
      </c>
      <c r="U37" s="94">
        <v>74.5</v>
      </c>
      <c r="V37" s="94">
        <v>69.5</v>
      </c>
      <c r="W37" s="95">
        <v>69.5</v>
      </c>
      <c r="X37" s="95">
        <v>72.5</v>
      </c>
      <c r="Y37" s="95">
        <v>68.5</v>
      </c>
      <c r="Z37" s="95">
        <v>64.5</v>
      </c>
      <c r="AA37" s="95">
        <v>68</v>
      </c>
      <c r="AB37" s="95">
        <v>72.5</v>
      </c>
      <c r="AC37" s="95">
        <v>74</v>
      </c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5"/>
      <c r="AQ37" s="75"/>
      <c r="AR37" s="76"/>
      <c r="AS37" s="1"/>
      <c r="AT37" s="58"/>
      <c r="AU37" s="59"/>
      <c r="AV37" s="1"/>
      <c r="AW37" s="60"/>
      <c r="AX37" s="54"/>
      <c r="AY37" s="54"/>
      <c r="AZ37" s="54"/>
      <c r="BA37" s="54"/>
      <c r="BB37" s="61"/>
      <c r="BC37" s="6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76"/>
      <c r="CP37" s="1"/>
      <c r="CQ37" s="1"/>
      <c r="CR37" s="1"/>
      <c r="CS37" s="1"/>
      <c r="CT37" s="1"/>
      <c r="CU37" s="1"/>
      <c r="CV37" s="1"/>
      <c r="CW37" s="1"/>
    </row>
    <row r="38" spans="6:101" s="63" customFormat="1" ht="19.5" customHeight="1" thickBot="1">
      <c r="F38" s="298"/>
      <c r="G38" s="299"/>
      <c r="H38" s="96"/>
      <c r="I38" s="96"/>
      <c r="J38" s="96"/>
      <c r="K38" s="96"/>
      <c r="L38" s="84">
        <v>1</v>
      </c>
      <c r="M38" s="84">
        <v>2</v>
      </c>
      <c r="N38" s="84">
        <v>3</v>
      </c>
      <c r="O38" s="84">
        <v>4</v>
      </c>
      <c r="P38" s="84">
        <v>5</v>
      </c>
      <c r="Q38" s="84">
        <v>6</v>
      </c>
      <c r="R38" s="84">
        <v>7</v>
      </c>
      <c r="S38" s="84">
        <v>8</v>
      </c>
      <c r="T38" s="84">
        <v>9</v>
      </c>
      <c r="U38" s="84">
        <v>10</v>
      </c>
      <c r="V38" s="84">
        <v>11</v>
      </c>
      <c r="W38" s="84">
        <v>12</v>
      </c>
      <c r="X38" s="84">
        <v>13</v>
      </c>
      <c r="Y38" s="84">
        <v>14</v>
      </c>
      <c r="Z38" s="84">
        <v>15</v>
      </c>
      <c r="AA38" s="84">
        <v>16</v>
      </c>
      <c r="AB38" s="84">
        <v>17</v>
      </c>
      <c r="AC38" s="85">
        <v>18</v>
      </c>
      <c r="BY38" s="78"/>
      <c r="CW38" s="64"/>
    </row>
    <row r="39" spans="6:30" s="63" customFormat="1" ht="15.75" thickTop="1">
      <c r="F39" s="97"/>
      <c r="G39" s="97"/>
      <c r="H39" s="86" t="s">
        <v>71</v>
      </c>
      <c r="I39" s="81"/>
      <c r="J39" s="81"/>
      <c r="L39" s="81">
        <f aca="true" t="shared" si="3" ref="L39:AC39">SUM(L28:L37)</f>
        <v>713</v>
      </c>
      <c r="M39" s="81">
        <f t="shared" si="3"/>
        <v>693</v>
      </c>
      <c r="N39" s="81">
        <f t="shared" si="3"/>
        <v>727.5</v>
      </c>
      <c r="O39" s="81">
        <f t="shared" si="3"/>
        <v>698.5</v>
      </c>
      <c r="P39" s="81">
        <f t="shared" si="3"/>
        <v>706.5</v>
      </c>
      <c r="Q39" s="81">
        <f t="shared" si="3"/>
        <v>708.5</v>
      </c>
      <c r="R39" s="81">
        <f t="shared" si="3"/>
        <v>696</v>
      </c>
      <c r="S39" s="81">
        <f t="shared" si="3"/>
        <v>695</v>
      </c>
      <c r="T39" s="81">
        <f t="shared" si="3"/>
        <v>700.5</v>
      </c>
      <c r="U39" s="81">
        <f t="shared" si="3"/>
        <v>718.5</v>
      </c>
      <c r="V39" s="81">
        <f t="shared" si="3"/>
        <v>697.5</v>
      </c>
      <c r="W39" s="81">
        <f t="shared" si="3"/>
        <v>730.5</v>
      </c>
      <c r="X39" s="81">
        <f t="shared" si="3"/>
        <v>691.5</v>
      </c>
      <c r="Y39" s="81">
        <f t="shared" si="3"/>
        <v>701</v>
      </c>
      <c r="Z39" s="81">
        <f t="shared" si="3"/>
        <v>673.5</v>
      </c>
      <c r="AA39" s="81">
        <f t="shared" si="3"/>
        <v>711.5</v>
      </c>
      <c r="AB39" s="81">
        <f t="shared" si="3"/>
        <v>708</v>
      </c>
      <c r="AC39" s="81">
        <f t="shared" si="3"/>
        <v>725.5</v>
      </c>
      <c r="AD39" s="81"/>
    </row>
    <row r="40" spans="1:73" ht="25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Y40">
        <v>2</v>
      </c>
      <c r="AF40" s="1"/>
      <c r="AG40" s="1"/>
      <c r="AO40" s="1"/>
      <c r="AP40" s="33"/>
      <c r="AQ40" s="33"/>
      <c r="AR40" s="33"/>
      <c r="AS40" s="33"/>
      <c r="AT40" s="33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1"/>
      <c r="BI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3.5" thickTop="1">
      <c r="A41" s="312" t="s">
        <v>36</v>
      </c>
      <c r="B41" s="313"/>
      <c r="C41" s="313"/>
      <c r="D41" s="314"/>
      <c r="E41" s="315" t="s">
        <v>51</v>
      </c>
      <c r="F41" s="315"/>
      <c r="G41" s="315"/>
      <c r="H41" s="315"/>
      <c r="I41" s="317" t="s">
        <v>37</v>
      </c>
      <c r="J41" s="313"/>
      <c r="K41" s="313"/>
      <c r="L41" s="318"/>
      <c r="M41" s="1"/>
      <c r="N41" s="1"/>
      <c r="O41" s="312" t="s">
        <v>36</v>
      </c>
      <c r="P41" s="313"/>
      <c r="Q41" s="313"/>
      <c r="R41" s="314"/>
      <c r="S41" s="315" t="s">
        <v>52</v>
      </c>
      <c r="T41" s="315"/>
      <c r="U41" s="315"/>
      <c r="V41" s="315"/>
      <c r="W41" s="315"/>
      <c r="X41" s="315"/>
      <c r="Y41" s="315"/>
      <c r="Z41" s="315"/>
      <c r="AA41" s="317" t="s">
        <v>37</v>
      </c>
      <c r="AB41" s="313"/>
      <c r="AC41" s="313"/>
      <c r="AD41" s="318"/>
      <c r="AF41" s="34"/>
      <c r="AG41" s="312" t="s">
        <v>36</v>
      </c>
      <c r="AH41" s="313"/>
      <c r="AI41" s="313"/>
      <c r="AJ41" s="314"/>
      <c r="AK41" s="315" t="s">
        <v>53</v>
      </c>
      <c r="AL41" s="315"/>
      <c r="AM41" s="315"/>
      <c r="AN41" s="315"/>
      <c r="AO41" s="315"/>
      <c r="AP41" s="315"/>
      <c r="AQ41" s="315"/>
      <c r="AR41" s="315"/>
      <c r="AS41" s="317" t="s">
        <v>37</v>
      </c>
      <c r="AT41" s="313"/>
      <c r="AU41" s="313"/>
      <c r="AV41" s="318"/>
      <c r="AW41" s="33"/>
      <c r="AX41" s="34"/>
      <c r="AY41" s="312" t="s">
        <v>36</v>
      </c>
      <c r="AZ41" s="313"/>
      <c r="BA41" s="313"/>
      <c r="BB41" s="314"/>
      <c r="BC41" s="315" t="s">
        <v>54</v>
      </c>
      <c r="BD41" s="315"/>
      <c r="BE41" s="315"/>
      <c r="BF41" s="315"/>
      <c r="BG41" s="315"/>
      <c r="BH41" s="315"/>
      <c r="BI41" s="315"/>
      <c r="BJ41" s="315"/>
      <c r="BK41" s="317" t="s">
        <v>37</v>
      </c>
      <c r="BL41" s="313"/>
      <c r="BM41" s="313"/>
      <c r="BN41" s="318"/>
      <c r="BO41" s="34"/>
      <c r="BP41" s="34"/>
      <c r="BQ41" s="34"/>
      <c r="BR41" s="34"/>
      <c r="BS41" s="34"/>
      <c r="BT41" s="34"/>
      <c r="BU41" s="34"/>
    </row>
    <row r="42" spans="1:73" ht="13.5" thickBot="1">
      <c r="A42" s="307">
        <v>36450</v>
      </c>
      <c r="B42" s="308"/>
      <c r="C42" s="308"/>
      <c r="D42" s="311"/>
      <c r="E42" s="316"/>
      <c r="F42" s="316"/>
      <c r="G42" s="316"/>
      <c r="H42" s="316"/>
      <c r="I42" s="310"/>
      <c r="J42" s="308"/>
      <c r="K42" s="308"/>
      <c r="L42" s="311"/>
      <c r="M42" s="1"/>
      <c r="N42" s="1"/>
      <c r="O42" s="346">
        <v>36457</v>
      </c>
      <c r="P42" s="347"/>
      <c r="Q42" s="347"/>
      <c r="R42" s="348"/>
      <c r="S42" s="316"/>
      <c r="T42" s="316"/>
      <c r="U42" s="316"/>
      <c r="V42" s="316"/>
      <c r="W42" s="316"/>
      <c r="X42" s="316"/>
      <c r="Y42" s="316"/>
      <c r="Z42" s="316"/>
      <c r="AA42" s="349"/>
      <c r="AB42" s="347"/>
      <c r="AC42" s="347"/>
      <c r="AD42" s="350"/>
      <c r="AF42" s="1"/>
      <c r="AG42" s="346">
        <v>36464</v>
      </c>
      <c r="AH42" s="347"/>
      <c r="AI42" s="347"/>
      <c r="AJ42" s="348"/>
      <c r="AK42" s="316"/>
      <c r="AL42" s="316"/>
      <c r="AM42" s="316"/>
      <c r="AN42" s="316"/>
      <c r="AO42" s="316"/>
      <c r="AP42" s="316"/>
      <c r="AQ42" s="316"/>
      <c r="AR42" s="316"/>
      <c r="AS42" s="349"/>
      <c r="AT42" s="347"/>
      <c r="AU42" s="347"/>
      <c r="AV42" s="350"/>
      <c r="AW42" s="1"/>
      <c r="AX42" s="1"/>
      <c r="AY42" s="346">
        <v>36471</v>
      </c>
      <c r="AZ42" s="347"/>
      <c r="BA42" s="347"/>
      <c r="BB42" s="348"/>
      <c r="BC42" s="316"/>
      <c r="BD42" s="316"/>
      <c r="BE42" s="316"/>
      <c r="BF42" s="316"/>
      <c r="BG42" s="316"/>
      <c r="BH42" s="316"/>
      <c r="BI42" s="316"/>
      <c r="BJ42" s="316"/>
      <c r="BK42" s="349">
        <v>36184</v>
      </c>
      <c r="BL42" s="347"/>
      <c r="BM42" s="347"/>
      <c r="BN42" s="350"/>
      <c r="BO42" s="1"/>
      <c r="BP42" s="1"/>
      <c r="BQ42" s="1"/>
      <c r="BR42" s="1"/>
      <c r="BS42" s="1"/>
      <c r="BT42" s="1"/>
      <c r="BU42" s="1"/>
    </row>
    <row r="43" spans="1:85" ht="30" customHeight="1" thickBot="1" thickTop="1">
      <c r="A43" s="82">
        <v>79</v>
      </c>
      <c r="B43" s="83">
        <v>3</v>
      </c>
      <c r="C43" s="83">
        <v>3</v>
      </c>
      <c r="D43" s="82">
        <v>80</v>
      </c>
      <c r="E43" s="304" t="s">
        <v>38</v>
      </c>
      <c r="F43" s="306"/>
      <c r="G43" s="304" t="s">
        <v>307</v>
      </c>
      <c r="H43" s="306"/>
      <c r="I43" s="82">
        <v>79</v>
      </c>
      <c r="J43" s="83">
        <v>3</v>
      </c>
      <c r="K43" s="83">
        <v>0</v>
      </c>
      <c r="L43" s="82">
        <v>65</v>
      </c>
      <c r="M43" s="1"/>
      <c r="N43" s="1"/>
      <c r="O43" s="82">
        <v>73</v>
      </c>
      <c r="P43" s="83">
        <v>3</v>
      </c>
      <c r="Q43" s="83">
        <v>0</v>
      </c>
      <c r="R43" s="82">
        <v>58</v>
      </c>
      <c r="S43" s="304" t="s">
        <v>39</v>
      </c>
      <c r="T43" s="322"/>
      <c r="U43" s="322"/>
      <c r="V43" s="306"/>
      <c r="W43" s="304" t="s">
        <v>38</v>
      </c>
      <c r="X43" s="322"/>
      <c r="Y43" s="322"/>
      <c r="Z43" s="306"/>
      <c r="AA43" s="82">
        <v>67.5</v>
      </c>
      <c r="AB43" s="83">
        <v>1</v>
      </c>
      <c r="AC43" s="83">
        <v>3</v>
      </c>
      <c r="AD43" s="82">
        <v>78.5</v>
      </c>
      <c r="AF43" s="1"/>
      <c r="AG43" s="82">
        <v>67</v>
      </c>
      <c r="AH43" s="83">
        <v>1</v>
      </c>
      <c r="AI43" s="83">
        <v>1</v>
      </c>
      <c r="AJ43" s="82">
        <v>70.5</v>
      </c>
      <c r="AK43" s="323" t="s">
        <v>35</v>
      </c>
      <c r="AL43" s="324"/>
      <c r="AM43" s="324"/>
      <c r="AN43" s="325"/>
      <c r="AO43" s="304" t="s">
        <v>38</v>
      </c>
      <c r="AP43" s="322"/>
      <c r="AQ43" s="322"/>
      <c r="AR43" s="306"/>
      <c r="AS43" s="82">
        <v>73.5</v>
      </c>
      <c r="AT43" s="83">
        <v>2</v>
      </c>
      <c r="AU43" s="83">
        <v>2</v>
      </c>
      <c r="AV43" s="82">
        <v>77</v>
      </c>
      <c r="AW43" s="1"/>
      <c r="AX43" s="1"/>
      <c r="AY43" s="82">
        <v>71</v>
      </c>
      <c r="AZ43" s="83">
        <v>2</v>
      </c>
      <c r="BA43" s="83">
        <v>0</v>
      </c>
      <c r="BB43" s="82">
        <v>61</v>
      </c>
      <c r="BC43" s="304" t="s">
        <v>39</v>
      </c>
      <c r="BD43" s="322"/>
      <c r="BE43" s="322"/>
      <c r="BF43" s="306"/>
      <c r="BG43" s="323" t="s">
        <v>310</v>
      </c>
      <c r="BH43" s="324"/>
      <c r="BI43" s="324"/>
      <c r="BJ43" s="325"/>
      <c r="BK43" s="82">
        <v>78</v>
      </c>
      <c r="BL43" s="83">
        <v>3</v>
      </c>
      <c r="BM43" s="83">
        <v>2</v>
      </c>
      <c r="BN43" s="82">
        <v>74</v>
      </c>
      <c r="BO43" s="1"/>
      <c r="BP43" s="1"/>
      <c r="BQ43" s="1"/>
      <c r="BR43" s="1"/>
      <c r="BS43" s="1"/>
      <c r="BT43" s="1"/>
      <c r="BU43" s="65"/>
      <c r="BV43" s="66"/>
      <c r="BW43" s="1"/>
      <c r="BX43" s="67"/>
      <c r="BY43" s="66"/>
      <c r="BZ43" s="66"/>
      <c r="CA43" s="66"/>
      <c r="CB43" s="66"/>
      <c r="CC43" s="66"/>
      <c r="CD43" s="66"/>
      <c r="CE43" s="66"/>
      <c r="CF43" s="67"/>
      <c r="CG43" s="67"/>
    </row>
    <row r="44" spans="1:85" ht="30" customHeight="1" thickBot="1" thickTop="1">
      <c r="A44" s="82">
        <v>76</v>
      </c>
      <c r="B44" s="83">
        <v>2</v>
      </c>
      <c r="C44" s="83">
        <v>0</v>
      </c>
      <c r="D44" s="82">
        <v>65</v>
      </c>
      <c r="E44" s="323" t="s">
        <v>35</v>
      </c>
      <c r="F44" s="325"/>
      <c r="G44" s="304" t="s">
        <v>39</v>
      </c>
      <c r="H44" s="306"/>
      <c r="I44" s="82">
        <v>64</v>
      </c>
      <c r="J44" s="83">
        <v>0</v>
      </c>
      <c r="K44" s="83">
        <v>1</v>
      </c>
      <c r="L44" s="82">
        <v>68</v>
      </c>
      <c r="M44" s="1"/>
      <c r="N44" s="1"/>
      <c r="O44" s="82">
        <v>71</v>
      </c>
      <c r="P44" s="83">
        <v>1</v>
      </c>
      <c r="Q44" s="83">
        <v>1</v>
      </c>
      <c r="R44" s="82">
        <v>74</v>
      </c>
      <c r="S44" s="304" t="s">
        <v>57</v>
      </c>
      <c r="T44" s="322"/>
      <c r="U44" s="322"/>
      <c r="V44" s="306"/>
      <c r="W44" s="304" t="s">
        <v>35</v>
      </c>
      <c r="X44" s="322"/>
      <c r="Y44" s="322"/>
      <c r="Z44" s="306"/>
      <c r="AA44" s="82">
        <v>83.5</v>
      </c>
      <c r="AB44" s="83">
        <v>3</v>
      </c>
      <c r="AC44" s="83">
        <v>2</v>
      </c>
      <c r="AD44" s="82">
        <v>76</v>
      </c>
      <c r="AF44" s="1"/>
      <c r="AG44" s="82">
        <v>73.5</v>
      </c>
      <c r="AH44" s="83">
        <v>2</v>
      </c>
      <c r="AI44" s="83">
        <v>1</v>
      </c>
      <c r="AJ44" s="82">
        <v>66.5</v>
      </c>
      <c r="AK44" s="326" t="s">
        <v>40</v>
      </c>
      <c r="AL44" s="327"/>
      <c r="AM44" s="327"/>
      <c r="AN44" s="328"/>
      <c r="AO44" s="304" t="s">
        <v>39</v>
      </c>
      <c r="AP44" s="322"/>
      <c r="AQ44" s="322"/>
      <c r="AR44" s="306"/>
      <c r="AS44" s="82">
        <v>76</v>
      </c>
      <c r="AT44" s="83">
        <v>3</v>
      </c>
      <c r="AU44" s="83">
        <v>0</v>
      </c>
      <c r="AV44" s="82">
        <v>61.5</v>
      </c>
      <c r="AW44" s="1"/>
      <c r="AX44" s="1"/>
      <c r="AY44" s="82">
        <v>69</v>
      </c>
      <c r="AZ44" s="83">
        <v>1</v>
      </c>
      <c r="BA44" s="83">
        <v>0</v>
      </c>
      <c r="BB44" s="82">
        <v>63.5</v>
      </c>
      <c r="BC44" s="304" t="s">
        <v>38</v>
      </c>
      <c r="BD44" s="322"/>
      <c r="BE44" s="322"/>
      <c r="BF44" s="306"/>
      <c r="BG44" s="323" t="s">
        <v>40</v>
      </c>
      <c r="BH44" s="324"/>
      <c r="BI44" s="324"/>
      <c r="BJ44" s="325"/>
      <c r="BK44" s="82">
        <v>66</v>
      </c>
      <c r="BL44" s="83">
        <v>1</v>
      </c>
      <c r="BM44" s="83">
        <v>1</v>
      </c>
      <c r="BN44" s="82">
        <v>69.5</v>
      </c>
      <c r="BO44" s="1"/>
      <c r="BP44" s="1"/>
      <c r="BQ44" s="1"/>
      <c r="BR44" s="1"/>
      <c r="BS44" s="1"/>
      <c r="BT44" s="1"/>
      <c r="BU44" s="65"/>
      <c r="BV44" s="66"/>
      <c r="BW44" s="1"/>
      <c r="BX44" s="67"/>
      <c r="BY44" s="66"/>
      <c r="BZ44" s="66"/>
      <c r="CA44" s="66"/>
      <c r="CB44" s="66"/>
      <c r="CC44" s="66"/>
      <c r="CD44" s="66"/>
      <c r="CE44" s="66"/>
      <c r="CF44" s="67"/>
      <c r="CG44" s="67"/>
    </row>
    <row r="45" spans="1:85" ht="30" customHeight="1" thickBot="1" thickTop="1">
      <c r="A45" s="82">
        <v>72</v>
      </c>
      <c r="B45" s="83">
        <v>1</v>
      </c>
      <c r="C45" s="83">
        <v>1</v>
      </c>
      <c r="D45" s="82">
        <v>70.5</v>
      </c>
      <c r="E45" s="304" t="s">
        <v>40</v>
      </c>
      <c r="F45" s="306"/>
      <c r="G45" s="304" t="s">
        <v>41</v>
      </c>
      <c r="H45" s="306"/>
      <c r="I45" s="82">
        <v>70.5</v>
      </c>
      <c r="J45" s="83">
        <v>1</v>
      </c>
      <c r="K45" s="83">
        <v>1</v>
      </c>
      <c r="L45" s="82">
        <v>71</v>
      </c>
      <c r="M45" s="1"/>
      <c r="N45" s="1"/>
      <c r="O45" s="82">
        <v>75.5</v>
      </c>
      <c r="P45" s="83">
        <v>2</v>
      </c>
      <c r="Q45" s="83">
        <v>0</v>
      </c>
      <c r="R45" s="82">
        <v>65.5</v>
      </c>
      <c r="S45" s="304" t="s">
        <v>4</v>
      </c>
      <c r="T45" s="322"/>
      <c r="U45" s="322"/>
      <c r="V45" s="306"/>
      <c r="W45" s="304" t="s">
        <v>14</v>
      </c>
      <c r="X45" s="322"/>
      <c r="Y45" s="322"/>
      <c r="Z45" s="306"/>
      <c r="AA45" s="82">
        <v>50</v>
      </c>
      <c r="AB45" s="83">
        <v>0</v>
      </c>
      <c r="AC45" s="83">
        <v>64.5</v>
      </c>
      <c r="AD45" s="82">
        <v>3</v>
      </c>
      <c r="AF45" s="1"/>
      <c r="AG45" s="82">
        <v>68</v>
      </c>
      <c r="AH45" s="83">
        <v>1</v>
      </c>
      <c r="AI45" s="83">
        <v>2</v>
      </c>
      <c r="AJ45" s="82">
        <v>72</v>
      </c>
      <c r="AK45" s="304" t="s">
        <v>310</v>
      </c>
      <c r="AL45" s="322"/>
      <c r="AM45" s="322"/>
      <c r="AN45" s="306"/>
      <c r="AO45" s="326" t="s">
        <v>307</v>
      </c>
      <c r="AP45" s="327"/>
      <c r="AQ45" s="327"/>
      <c r="AR45" s="328"/>
      <c r="AS45" s="82">
        <v>72.5</v>
      </c>
      <c r="AT45" s="83">
        <v>2</v>
      </c>
      <c r="AU45" s="83">
        <v>2</v>
      </c>
      <c r="AV45" s="82">
        <v>72.5</v>
      </c>
      <c r="AW45" s="1"/>
      <c r="AX45" s="1"/>
      <c r="AY45" s="82">
        <v>67</v>
      </c>
      <c r="AZ45" s="83">
        <v>1</v>
      </c>
      <c r="BA45" s="83">
        <v>3</v>
      </c>
      <c r="BB45" s="82">
        <v>75.5</v>
      </c>
      <c r="BC45" s="304" t="s">
        <v>4</v>
      </c>
      <c r="BD45" s="322"/>
      <c r="BE45" s="322"/>
      <c r="BF45" s="306"/>
      <c r="BG45" s="323" t="s">
        <v>35</v>
      </c>
      <c r="BH45" s="324"/>
      <c r="BI45" s="324"/>
      <c r="BJ45" s="325"/>
      <c r="BK45" s="82">
        <v>76.5</v>
      </c>
      <c r="BL45" s="83">
        <v>2</v>
      </c>
      <c r="BM45" s="83">
        <v>1</v>
      </c>
      <c r="BN45" s="82">
        <v>71</v>
      </c>
      <c r="BO45" s="1"/>
      <c r="BP45" s="1"/>
      <c r="BQ45" s="1"/>
      <c r="BR45" s="1"/>
      <c r="BS45" s="1"/>
      <c r="BT45" s="1"/>
      <c r="BU45" s="65"/>
      <c r="BV45" s="66"/>
      <c r="BW45" s="1"/>
      <c r="BX45" s="67"/>
      <c r="BY45" s="66"/>
      <c r="BZ45" s="66"/>
      <c r="CA45" s="66"/>
      <c r="CB45" s="66"/>
      <c r="CC45" s="66"/>
      <c r="CD45" s="66"/>
      <c r="CE45" s="66"/>
      <c r="CF45" s="67"/>
      <c r="CG45" s="67"/>
    </row>
    <row r="46" spans="1:85" ht="30" customHeight="1" thickBot="1" thickTop="1">
      <c r="A46" s="82">
        <v>69.5</v>
      </c>
      <c r="B46" s="83">
        <v>1</v>
      </c>
      <c r="C46" s="83">
        <v>1</v>
      </c>
      <c r="D46" s="82">
        <v>72</v>
      </c>
      <c r="E46" s="304" t="s">
        <v>310</v>
      </c>
      <c r="F46" s="306"/>
      <c r="G46" s="304" t="s">
        <v>4</v>
      </c>
      <c r="H46" s="306"/>
      <c r="I46" s="82">
        <v>64.5</v>
      </c>
      <c r="J46" s="83">
        <v>0</v>
      </c>
      <c r="K46" s="83">
        <v>0</v>
      </c>
      <c r="L46" s="82">
        <v>62.5</v>
      </c>
      <c r="M46" s="1"/>
      <c r="N46" s="1"/>
      <c r="O46" s="82">
        <v>69</v>
      </c>
      <c r="P46" s="83">
        <v>1</v>
      </c>
      <c r="Q46" s="83">
        <v>1</v>
      </c>
      <c r="R46" s="82">
        <v>69</v>
      </c>
      <c r="S46" s="304" t="s">
        <v>41</v>
      </c>
      <c r="T46" s="322"/>
      <c r="U46" s="322"/>
      <c r="V46" s="306"/>
      <c r="W46" s="304" t="s">
        <v>310</v>
      </c>
      <c r="X46" s="322"/>
      <c r="Y46" s="322"/>
      <c r="Z46" s="306"/>
      <c r="AA46" s="82">
        <v>86</v>
      </c>
      <c r="AB46" s="83">
        <v>5</v>
      </c>
      <c r="AC46" s="83">
        <v>1</v>
      </c>
      <c r="AD46" s="82">
        <v>68</v>
      </c>
      <c r="AF46" s="1"/>
      <c r="AG46" s="82">
        <v>67.5</v>
      </c>
      <c r="AH46" s="83">
        <v>1</v>
      </c>
      <c r="AI46" s="83">
        <v>1</v>
      </c>
      <c r="AJ46" s="82">
        <v>70</v>
      </c>
      <c r="AK46" s="304" t="s">
        <v>14</v>
      </c>
      <c r="AL46" s="322"/>
      <c r="AM46" s="322"/>
      <c r="AN46" s="306"/>
      <c r="AO46" s="304" t="s">
        <v>41</v>
      </c>
      <c r="AP46" s="322"/>
      <c r="AQ46" s="322"/>
      <c r="AR46" s="306"/>
      <c r="AS46" s="82">
        <v>74</v>
      </c>
      <c r="AT46" s="83">
        <v>2</v>
      </c>
      <c r="AU46" s="83">
        <v>0</v>
      </c>
      <c r="AV46" s="82">
        <v>65.5</v>
      </c>
      <c r="AW46" s="1"/>
      <c r="AX46" s="1"/>
      <c r="AY46" s="82">
        <v>75</v>
      </c>
      <c r="AZ46" s="83">
        <v>3</v>
      </c>
      <c r="BA46" s="83">
        <v>1</v>
      </c>
      <c r="BB46" s="82">
        <v>66</v>
      </c>
      <c r="BC46" s="304" t="s">
        <v>41</v>
      </c>
      <c r="BD46" s="322"/>
      <c r="BE46" s="322"/>
      <c r="BF46" s="306"/>
      <c r="BG46" s="323" t="s">
        <v>57</v>
      </c>
      <c r="BH46" s="324"/>
      <c r="BI46" s="324"/>
      <c r="BJ46" s="325"/>
      <c r="BK46" s="82">
        <v>74.5</v>
      </c>
      <c r="BL46" s="83">
        <v>2</v>
      </c>
      <c r="BM46" s="83">
        <v>3</v>
      </c>
      <c r="BN46" s="82">
        <v>79</v>
      </c>
      <c r="BO46" s="1"/>
      <c r="BP46" s="1"/>
      <c r="BQ46" s="1"/>
      <c r="BR46" s="1"/>
      <c r="BS46" s="1"/>
      <c r="BT46" s="1"/>
      <c r="BU46" s="65"/>
      <c r="BV46" s="66"/>
      <c r="BW46" s="66"/>
      <c r="BX46" s="67"/>
      <c r="BY46" s="66"/>
      <c r="BZ46" s="66"/>
      <c r="CA46" s="66"/>
      <c r="CB46" s="66"/>
      <c r="CC46" s="66"/>
      <c r="CD46" s="66"/>
      <c r="CE46" s="66"/>
      <c r="CF46" s="67"/>
      <c r="CG46" s="67"/>
    </row>
    <row r="47" spans="1:85" ht="30" customHeight="1" thickBot="1" thickTop="1">
      <c r="A47" s="82">
        <v>63.5</v>
      </c>
      <c r="B47" s="83">
        <v>0</v>
      </c>
      <c r="C47" s="83">
        <v>0</v>
      </c>
      <c r="D47" s="82">
        <v>61</v>
      </c>
      <c r="E47" s="304" t="s">
        <v>14</v>
      </c>
      <c r="F47" s="306"/>
      <c r="G47" s="304" t="s">
        <v>57</v>
      </c>
      <c r="H47" s="306"/>
      <c r="I47" s="82">
        <v>59</v>
      </c>
      <c r="J47" s="83">
        <v>0</v>
      </c>
      <c r="K47" s="83">
        <v>2</v>
      </c>
      <c r="L47" s="82">
        <v>70.5</v>
      </c>
      <c r="O47" s="82">
        <v>77.5</v>
      </c>
      <c r="P47" s="83">
        <v>3</v>
      </c>
      <c r="Q47" s="83">
        <v>0</v>
      </c>
      <c r="R47" s="82">
        <v>63.5</v>
      </c>
      <c r="S47" s="304" t="s">
        <v>307</v>
      </c>
      <c r="T47" s="322"/>
      <c r="U47" s="322"/>
      <c r="V47" s="306"/>
      <c r="W47" s="304" t="s">
        <v>40</v>
      </c>
      <c r="X47" s="322"/>
      <c r="Y47" s="322"/>
      <c r="Z47" s="306"/>
      <c r="AA47" s="82">
        <v>65.5</v>
      </c>
      <c r="AB47" s="83">
        <v>0</v>
      </c>
      <c r="AC47" s="83">
        <v>2</v>
      </c>
      <c r="AD47" s="82">
        <v>72</v>
      </c>
      <c r="AF47" s="1"/>
      <c r="AG47" s="82">
        <v>72</v>
      </c>
      <c r="AH47" s="83">
        <v>2</v>
      </c>
      <c r="AI47" s="83">
        <v>1</v>
      </c>
      <c r="AJ47" s="82">
        <v>68</v>
      </c>
      <c r="AK47" s="304" t="s">
        <v>57</v>
      </c>
      <c r="AL47" s="322"/>
      <c r="AM47" s="322"/>
      <c r="AN47" s="306"/>
      <c r="AO47" s="304" t="s">
        <v>4</v>
      </c>
      <c r="AP47" s="322"/>
      <c r="AQ47" s="322"/>
      <c r="AR47" s="306"/>
      <c r="AS47" s="82">
        <v>71</v>
      </c>
      <c r="AT47" s="83">
        <v>1</v>
      </c>
      <c r="AU47" s="83">
        <v>0</v>
      </c>
      <c r="AV47" s="82">
        <v>64.5</v>
      </c>
      <c r="AW47" s="1"/>
      <c r="AX47" s="1"/>
      <c r="AY47" s="82">
        <v>76.5</v>
      </c>
      <c r="AZ47" s="83">
        <v>2</v>
      </c>
      <c r="BA47" s="83">
        <v>2</v>
      </c>
      <c r="BB47" s="82">
        <v>76</v>
      </c>
      <c r="BC47" s="326" t="s">
        <v>307</v>
      </c>
      <c r="BD47" s="327"/>
      <c r="BE47" s="327"/>
      <c r="BF47" s="328"/>
      <c r="BG47" s="323" t="s">
        <v>14</v>
      </c>
      <c r="BH47" s="324"/>
      <c r="BI47" s="324"/>
      <c r="BJ47" s="325"/>
      <c r="BK47" s="82">
        <v>65.5</v>
      </c>
      <c r="BL47" s="83">
        <v>0</v>
      </c>
      <c r="BM47" s="83">
        <v>1</v>
      </c>
      <c r="BN47" s="82">
        <v>71.5</v>
      </c>
      <c r="BO47" s="1"/>
      <c r="BP47" s="1"/>
      <c r="BQ47" s="1"/>
      <c r="BR47" s="1"/>
      <c r="BS47" s="1"/>
      <c r="BT47" s="1"/>
      <c r="BU47" s="65"/>
      <c r="BV47" s="66"/>
      <c r="BW47" s="1"/>
      <c r="BX47" s="67"/>
      <c r="BY47" s="66"/>
      <c r="BZ47" s="66"/>
      <c r="CA47" s="66"/>
      <c r="CB47" s="66"/>
      <c r="CC47" s="66"/>
      <c r="CD47" s="66"/>
      <c r="CE47" s="66"/>
      <c r="CF47" s="67"/>
      <c r="CG47" s="67"/>
    </row>
    <row r="48" spans="1:73" ht="14.25" thickBot="1" thickTop="1">
      <c r="A48" s="35"/>
      <c r="B48" s="36"/>
      <c r="C48" s="37"/>
      <c r="D48" s="37"/>
      <c r="E48" s="68"/>
      <c r="F48" s="37"/>
      <c r="G48" s="37"/>
      <c r="H48" s="37"/>
      <c r="I48" s="37"/>
      <c r="J48" s="37"/>
      <c r="K48" s="37"/>
      <c r="L48" s="38"/>
      <c r="O48" s="35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8"/>
      <c r="AF48" s="1"/>
      <c r="AG48" s="35"/>
      <c r="AH48" s="36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8"/>
      <c r="AW48" s="1"/>
      <c r="AX48" s="1"/>
      <c r="AY48" s="35"/>
      <c r="AZ48" s="36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8"/>
      <c r="BO48" s="1"/>
      <c r="BP48" s="1"/>
      <c r="BQ48" s="1"/>
      <c r="BR48" s="1"/>
      <c r="BS48" s="1"/>
      <c r="BT48" s="1"/>
      <c r="BU48" s="1"/>
    </row>
    <row r="49" spans="1:73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AO49" s="1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1"/>
      <c r="BI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2.75">
      <c r="A50" s="1"/>
      <c r="B50" s="1"/>
      <c r="C50" s="1"/>
      <c r="D50" s="1"/>
      <c r="AO50" s="1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1"/>
      <c r="BI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2.75">
      <c r="A51" s="1"/>
      <c r="B51" s="1"/>
      <c r="C51" s="1"/>
      <c r="D51" s="1"/>
      <c r="AO51" s="1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1"/>
      <c r="BI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2.75">
      <c r="A52" s="1"/>
      <c r="B52" s="1"/>
      <c r="C52" s="1"/>
      <c r="D52" s="1"/>
      <c r="AO52" s="1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1"/>
      <c r="BI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2.75">
      <c r="A53" s="1"/>
      <c r="B53" s="1"/>
      <c r="C53" s="1"/>
      <c r="D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2.75">
      <c r="A54" s="1"/>
      <c r="B54" s="1"/>
      <c r="C54" s="1"/>
      <c r="D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2.75">
      <c r="A55" s="1"/>
      <c r="B55" s="1"/>
      <c r="C55" s="1"/>
      <c r="D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2.75">
      <c r="A56" s="1"/>
      <c r="B56" s="1"/>
      <c r="C56" s="1"/>
      <c r="D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2.75">
      <c r="A57" s="1"/>
      <c r="B57" s="1"/>
      <c r="C57" s="1"/>
      <c r="D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2.75">
      <c r="A58" s="1"/>
      <c r="B58" s="1"/>
      <c r="C58" s="1"/>
      <c r="D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2.75">
      <c r="A59" s="1"/>
      <c r="B59" s="1"/>
      <c r="C59" s="1"/>
      <c r="D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2.75">
      <c r="A69" s="34"/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AE82" s="69"/>
      <c r="AF82" s="70"/>
      <c r="AG82" s="70"/>
      <c r="AH82" s="70"/>
      <c r="AI82" s="69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AE83" s="69"/>
      <c r="AF83" s="69"/>
      <c r="AG83" s="69"/>
      <c r="AH83" s="69"/>
      <c r="AI83" s="69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8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AE84" s="69"/>
      <c r="AF84" s="69"/>
      <c r="AG84" s="69"/>
      <c r="AH84" s="69"/>
      <c r="AI84" s="69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K84" s="71"/>
      <c r="BL84" s="71"/>
      <c r="BM84" s="71"/>
      <c r="BN84" s="71"/>
      <c r="BO84" s="71"/>
      <c r="BP84" s="72"/>
      <c r="BQ84" s="71"/>
      <c r="BR84" s="71"/>
      <c r="BS84" s="71"/>
      <c r="BT84" s="71"/>
      <c r="BU84" s="34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</row>
    <row r="85" spans="1:87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AE85" s="69"/>
      <c r="AF85" s="69"/>
      <c r="AG85" s="69"/>
      <c r="AH85" s="69"/>
      <c r="AI85" s="69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34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</row>
    <row r="86" spans="1:8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AE86" s="69"/>
      <c r="AF86" s="69"/>
      <c r="AG86" s="69"/>
      <c r="AH86" s="69"/>
      <c r="AI86" s="69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4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</row>
    <row r="87" spans="1: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AE87" s="69"/>
      <c r="AF87" s="69"/>
      <c r="AG87" s="69"/>
      <c r="AH87" s="69"/>
      <c r="AI87" s="69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34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</row>
    <row r="88" spans="1:8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AE88" s="69"/>
      <c r="AF88" s="69"/>
      <c r="AG88" s="69"/>
      <c r="AH88" s="69"/>
      <c r="AI88" s="69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34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</row>
    <row r="89" spans="1:8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AE89" s="69"/>
      <c r="AF89" s="69"/>
      <c r="AG89" s="69"/>
      <c r="AH89" s="69"/>
      <c r="AI89" s="69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34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</row>
    <row r="90" spans="1:8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AE90" s="69"/>
      <c r="AF90" s="69"/>
      <c r="AG90" s="69"/>
      <c r="AH90" s="69"/>
      <c r="AI90" s="69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34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</row>
    <row r="91" spans="1:8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AE91" s="69"/>
      <c r="AF91" s="69"/>
      <c r="AG91" s="69"/>
      <c r="AH91" s="69"/>
      <c r="AI91" s="69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34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</row>
    <row r="92" spans="1:8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34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</row>
    <row r="93" spans="1:8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34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</row>
    <row r="94" spans="1:8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34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</row>
    <row r="95" spans="1:8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34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</row>
    <row r="96" spans="1:7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61">
    <mergeCell ref="AC26:AC27"/>
    <mergeCell ref="M26:M27"/>
    <mergeCell ref="N26:N27"/>
    <mergeCell ref="O26:O27"/>
    <mergeCell ref="P26:P27"/>
    <mergeCell ref="Q26:Q27"/>
    <mergeCell ref="R26:R27"/>
    <mergeCell ref="S26:S27"/>
    <mergeCell ref="T26:T27"/>
    <mergeCell ref="W26:W27"/>
    <mergeCell ref="BC47:BF47"/>
    <mergeCell ref="BG47:BJ47"/>
    <mergeCell ref="E47:F47"/>
    <mergeCell ref="G47:H47"/>
    <mergeCell ref="S47:V47"/>
    <mergeCell ref="W47:Z47"/>
    <mergeCell ref="AK47:AN47"/>
    <mergeCell ref="AO47:AR47"/>
    <mergeCell ref="BG46:BJ46"/>
    <mergeCell ref="E46:F46"/>
    <mergeCell ref="G46:H46"/>
    <mergeCell ref="S46:V46"/>
    <mergeCell ref="W46:Z46"/>
    <mergeCell ref="AK46:AN46"/>
    <mergeCell ref="AO46:AR46"/>
    <mergeCell ref="BC46:BF46"/>
    <mergeCell ref="BC45:BF45"/>
    <mergeCell ref="BG45:BJ45"/>
    <mergeCell ref="E45:F45"/>
    <mergeCell ref="G45:H45"/>
    <mergeCell ref="S45:V45"/>
    <mergeCell ref="W45:Z45"/>
    <mergeCell ref="AK45:AN45"/>
    <mergeCell ref="AO45:AR45"/>
    <mergeCell ref="BC44:BF44"/>
    <mergeCell ref="BG44:BJ44"/>
    <mergeCell ref="E44:F44"/>
    <mergeCell ref="G44:H44"/>
    <mergeCell ref="S44:V44"/>
    <mergeCell ref="W44:Z44"/>
    <mergeCell ref="AK44:AN44"/>
    <mergeCell ref="AO44:AR44"/>
    <mergeCell ref="AK43:AN43"/>
    <mergeCell ref="AO43:AR43"/>
    <mergeCell ref="BC43:BF43"/>
    <mergeCell ref="BG43:BJ43"/>
    <mergeCell ref="E43:F43"/>
    <mergeCell ref="G43:H43"/>
    <mergeCell ref="S43:V43"/>
    <mergeCell ref="W43:Z43"/>
    <mergeCell ref="BK41:BN41"/>
    <mergeCell ref="A42:D42"/>
    <mergeCell ref="I42:L42"/>
    <mergeCell ref="O42:R42"/>
    <mergeCell ref="AA42:AD42"/>
    <mergeCell ref="AG42:AJ42"/>
    <mergeCell ref="AS42:AV42"/>
    <mergeCell ref="AY42:BB42"/>
    <mergeCell ref="BK42:BN42"/>
    <mergeCell ref="AK41:AR42"/>
    <mergeCell ref="AS41:AV41"/>
    <mergeCell ref="AY41:BB41"/>
    <mergeCell ref="BC41:BJ42"/>
    <mergeCell ref="O41:R41"/>
    <mergeCell ref="S41:Z42"/>
    <mergeCell ref="AA41:AD41"/>
    <mergeCell ref="AG41:AJ41"/>
    <mergeCell ref="A41:D41"/>
    <mergeCell ref="E41:H42"/>
    <mergeCell ref="I41:L41"/>
    <mergeCell ref="S18:V18"/>
    <mergeCell ref="I26:I27"/>
    <mergeCell ref="J26:J27"/>
    <mergeCell ref="L26:L27"/>
    <mergeCell ref="K26:K27"/>
    <mergeCell ref="U26:U27"/>
    <mergeCell ref="F26:G27"/>
    <mergeCell ref="S15:V15"/>
    <mergeCell ref="W15:Z15"/>
    <mergeCell ref="W18:Z18"/>
    <mergeCell ref="BM27:BM34"/>
    <mergeCell ref="S16:V16"/>
    <mergeCell ref="W16:Z16"/>
    <mergeCell ref="S17:V17"/>
    <mergeCell ref="W17:Z17"/>
    <mergeCell ref="AG15:AY16"/>
    <mergeCell ref="AA26:AA27"/>
    <mergeCell ref="AA12:AD12"/>
    <mergeCell ref="AK8:AN8"/>
    <mergeCell ref="AO8:AR8"/>
    <mergeCell ref="S14:V14"/>
    <mergeCell ref="W14:Z14"/>
    <mergeCell ref="S12:Z13"/>
    <mergeCell ref="BC7:BF7"/>
    <mergeCell ref="BG7:BJ7"/>
    <mergeCell ref="S6:V6"/>
    <mergeCell ref="O13:R13"/>
    <mergeCell ref="AA13:AD13"/>
    <mergeCell ref="S8:V8"/>
    <mergeCell ref="W8:Z8"/>
    <mergeCell ref="BC8:BF8"/>
    <mergeCell ref="BG8:BJ8"/>
    <mergeCell ref="O12:R12"/>
    <mergeCell ref="S7:V7"/>
    <mergeCell ref="W7:Z7"/>
    <mergeCell ref="AK7:AN7"/>
    <mergeCell ref="AO7:AR7"/>
    <mergeCell ref="BG5:BJ5"/>
    <mergeCell ref="S5:V5"/>
    <mergeCell ref="W5:Z5"/>
    <mergeCell ref="W6:Z6"/>
    <mergeCell ref="AK6:AN6"/>
    <mergeCell ref="AO6:AR6"/>
    <mergeCell ref="AK5:AN5"/>
    <mergeCell ref="AO5:AR5"/>
    <mergeCell ref="BG6:BJ6"/>
    <mergeCell ref="BC6:BF6"/>
    <mergeCell ref="AK4:AN4"/>
    <mergeCell ref="BC5:BF5"/>
    <mergeCell ref="AO4:AR4"/>
    <mergeCell ref="BC4:BF4"/>
    <mergeCell ref="BG4:BJ4"/>
    <mergeCell ref="AS2:AV2"/>
    <mergeCell ref="AY2:BB2"/>
    <mergeCell ref="BC2:BJ3"/>
    <mergeCell ref="AK2:AR3"/>
    <mergeCell ref="AA3:AD3"/>
    <mergeCell ref="AG3:AJ3"/>
    <mergeCell ref="BK2:BN2"/>
    <mergeCell ref="AS3:AV3"/>
    <mergeCell ref="AY3:BB3"/>
    <mergeCell ref="BK3:BN3"/>
    <mergeCell ref="G4:H4"/>
    <mergeCell ref="S2:Z3"/>
    <mergeCell ref="AA2:AD2"/>
    <mergeCell ref="AG2:AJ2"/>
    <mergeCell ref="W4:Z4"/>
    <mergeCell ref="S4:V4"/>
    <mergeCell ref="O2:R2"/>
    <mergeCell ref="A3:D3"/>
    <mergeCell ref="I3:L3"/>
    <mergeCell ref="O3:R3"/>
    <mergeCell ref="A2:D2"/>
    <mergeCell ref="E2:H3"/>
    <mergeCell ref="I2:L2"/>
    <mergeCell ref="E4:F4"/>
    <mergeCell ref="H26:H27"/>
    <mergeCell ref="E5:F5"/>
    <mergeCell ref="E6:F6"/>
    <mergeCell ref="E7:F7"/>
    <mergeCell ref="E8:F8"/>
    <mergeCell ref="G5:H5"/>
    <mergeCell ref="G6:H6"/>
    <mergeCell ref="G7:H7"/>
    <mergeCell ref="G8:H8"/>
    <mergeCell ref="AB26:AB27"/>
    <mergeCell ref="V26:V27"/>
    <mergeCell ref="F38:G38"/>
    <mergeCell ref="Z26:Z27"/>
    <mergeCell ref="X26:X27"/>
    <mergeCell ref="Y26:Y27"/>
  </mergeCells>
  <printOptions horizontalCentered="1" verticalCentered="1"/>
  <pageMargins left="0" right="0" top="0" bottom="0.3937007874015748" header="0" footer="0.5118110236220472"/>
  <pageSetup fitToHeight="1" fitToWidth="1" horizontalDpi="200" verticalDpi="2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2:J51"/>
  <sheetViews>
    <sheetView zoomScale="75" zoomScaleNormal="75" workbookViewId="0" topLeftCell="A2">
      <pane ySplit="960" topLeftCell="BM27" activePane="bottomLeft" state="split"/>
      <selection pane="topLeft" activeCell="I2" sqref="I2"/>
      <selection pane="bottomLeft" activeCell="I38" sqref="I38"/>
    </sheetView>
  </sheetViews>
  <sheetFormatPr defaultColWidth="9.140625" defaultRowHeight="12.75"/>
  <cols>
    <col min="1" max="1" width="10.421875" style="0" bestFit="1" customWidth="1"/>
    <col min="2" max="2" width="12.421875" style="0" bestFit="1" customWidth="1"/>
    <col min="3" max="3" width="13.8515625" style="0" bestFit="1" customWidth="1"/>
    <col min="4" max="4" width="16.140625" style="0" bestFit="1" customWidth="1"/>
    <col min="5" max="5" width="16.57421875" style="0" bestFit="1" customWidth="1"/>
    <col min="6" max="6" width="14.00390625" style="0" customWidth="1"/>
    <col min="7" max="7" width="11.00390625" style="0" customWidth="1"/>
    <col min="8" max="8" width="13.421875" style="0" customWidth="1"/>
    <col min="9" max="9" width="20.00390625" style="0" customWidth="1"/>
    <col min="10" max="10" width="11.57421875" style="0" bestFit="1" customWidth="1"/>
  </cols>
  <sheetData>
    <row r="2" spans="1:10" ht="12.75">
      <c r="A2" s="351" t="s">
        <v>60</v>
      </c>
      <c r="B2" s="351" t="s">
        <v>61</v>
      </c>
      <c r="C2" s="351" t="s">
        <v>62</v>
      </c>
      <c r="D2" s="351" t="s">
        <v>63</v>
      </c>
      <c r="E2" s="351" t="s">
        <v>64</v>
      </c>
      <c r="F2" s="351" t="s">
        <v>335</v>
      </c>
      <c r="G2" s="351" t="s">
        <v>65</v>
      </c>
      <c r="H2" s="351" t="s">
        <v>66</v>
      </c>
      <c r="I2" s="351" t="s">
        <v>70</v>
      </c>
      <c r="J2" s="351" t="s">
        <v>317</v>
      </c>
    </row>
    <row r="3" spans="1:10" ht="12.75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</row>
    <row r="4" spans="1:10" ht="12.7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7" ht="12.75">
      <c r="A5">
        <v>1</v>
      </c>
      <c r="B5">
        <v>0</v>
      </c>
      <c r="C5" s="79">
        <f>B5*1000</f>
        <v>0</v>
      </c>
      <c r="D5" s="80">
        <f>C5*0.25</f>
        <v>0</v>
      </c>
      <c r="E5" s="80">
        <f>C5*0.75</f>
        <v>0</v>
      </c>
      <c r="F5" s="80">
        <f>+D5</f>
        <v>0</v>
      </c>
      <c r="G5" s="80">
        <f>E5</f>
        <v>0</v>
      </c>
    </row>
    <row r="6" spans="1:7" ht="12.75">
      <c r="A6">
        <v>2</v>
      </c>
      <c r="B6">
        <v>14</v>
      </c>
      <c r="C6" s="79">
        <f aca="true" t="shared" si="0" ref="C6:C35">B6*1000</f>
        <v>14000</v>
      </c>
      <c r="D6" s="80">
        <f>C6*0.25</f>
        <v>3500</v>
      </c>
      <c r="E6" s="80">
        <f aca="true" t="shared" si="1" ref="E6:E23">C6*0.75</f>
        <v>10500</v>
      </c>
      <c r="F6" s="80">
        <f>IF(B6=0,0,F5+D6)</f>
        <v>3500</v>
      </c>
      <c r="G6" s="80">
        <f>IF(C6=0,0,G5+E6)-H6</f>
        <v>10500</v>
      </c>
    </row>
    <row r="7" spans="1:7" ht="12.75">
      <c r="A7">
        <v>3</v>
      </c>
      <c r="B7">
        <v>15</v>
      </c>
      <c r="C7" s="79">
        <f t="shared" si="0"/>
        <v>15000</v>
      </c>
      <c r="D7" s="80">
        <f aca="true" t="shared" si="2" ref="D7:D35">C7*0.25</f>
        <v>3750</v>
      </c>
      <c r="E7" s="80">
        <f t="shared" si="1"/>
        <v>11250</v>
      </c>
      <c r="F7" s="80">
        <f aca="true" t="shared" si="3" ref="F7:F23">IF(B7=0,0,F6+D7)</f>
        <v>7250</v>
      </c>
      <c r="G7" s="80">
        <f>IF(C7=0,0,G6+E7)-H7</f>
        <v>21750</v>
      </c>
    </row>
    <row r="8" spans="1:10" ht="12.75">
      <c r="A8">
        <v>4</v>
      </c>
      <c r="B8">
        <v>16</v>
      </c>
      <c r="C8" s="79">
        <f t="shared" si="0"/>
        <v>16000</v>
      </c>
      <c r="D8" s="80">
        <f t="shared" si="2"/>
        <v>4000</v>
      </c>
      <c r="E8" s="80">
        <f t="shared" si="1"/>
        <v>12000</v>
      </c>
      <c r="F8" s="80">
        <f t="shared" si="3"/>
        <v>11250</v>
      </c>
      <c r="G8" s="80">
        <f>IF(C8=0,0,G7+E8)-H8</f>
        <v>0</v>
      </c>
      <c r="H8">
        <v>33750</v>
      </c>
      <c r="J8" t="s">
        <v>1</v>
      </c>
    </row>
    <row r="9" spans="1:7" ht="12.75">
      <c r="A9">
        <v>5</v>
      </c>
      <c r="B9">
        <v>12</v>
      </c>
      <c r="C9" s="79">
        <f t="shared" si="0"/>
        <v>12000</v>
      </c>
      <c r="D9" s="80">
        <f t="shared" si="2"/>
        <v>3000</v>
      </c>
      <c r="E9" s="80">
        <f t="shared" si="1"/>
        <v>9000</v>
      </c>
      <c r="F9" s="80">
        <f t="shared" si="3"/>
        <v>14250</v>
      </c>
      <c r="G9" s="80">
        <f>IF(C9=0,0,G8+E9)-H9</f>
        <v>9000</v>
      </c>
    </row>
    <row r="10" spans="1:7" ht="12.75">
      <c r="A10">
        <v>6</v>
      </c>
      <c r="B10">
        <v>11</v>
      </c>
      <c r="C10" s="79">
        <f t="shared" si="0"/>
        <v>11000</v>
      </c>
      <c r="D10" s="80">
        <f t="shared" si="2"/>
        <v>2750</v>
      </c>
      <c r="E10" s="80">
        <f t="shared" si="1"/>
        <v>8250</v>
      </c>
      <c r="F10" s="80">
        <f t="shared" si="3"/>
        <v>17000</v>
      </c>
      <c r="G10" s="80">
        <f>IF(C10=0,0,G9+E10)-H10</f>
        <v>17250</v>
      </c>
    </row>
    <row r="11" spans="1:7" ht="12.75">
      <c r="A11">
        <v>7</v>
      </c>
      <c r="B11">
        <v>17</v>
      </c>
      <c r="C11" s="79">
        <f t="shared" si="0"/>
        <v>17000</v>
      </c>
      <c r="D11" s="80">
        <f t="shared" si="2"/>
        <v>4250</v>
      </c>
      <c r="E11" s="80">
        <f t="shared" si="1"/>
        <v>12750</v>
      </c>
      <c r="F11" s="80">
        <f t="shared" si="3"/>
        <v>21250</v>
      </c>
      <c r="G11" s="80">
        <f aca="true" t="shared" si="4" ref="G11:G23">IF(C11=0,0,G10+E11)-H11</f>
        <v>30000</v>
      </c>
    </row>
    <row r="12" spans="1:7" ht="12.75">
      <c r="A12">
        <v>8</v>
      </c>
      <c r="B12">
        <v>16</v>
      </c>
      <c r="C12" s="79">
        <f t="shared" si="0"/>
        <v>16000</v>
      </c>
      <c r="D12" s="80">
        <f t="shared" si="2"/>
        <v>4000</v>
      </c>
      <c r="E12" s="80">
        <f t="shared" si="1"/>
        <v>12000</v>
      </c>
      <c r="F12" s="80">
        <f t="shared" si="3"/>
        <v>25250</v>
      </c>
      <c r="G12" s="80">
        <f t="shared" si="4"/>
        <v>42000</v>
      </c>
    </row>
    <row r="13" spans="1:7" ht="12.75">
      <c r="A13">
        <v>9</v>
      </c>
      <c r="B13">
        <v>15</v>
      </c>
      <c r="C13" s="79">
        <f t="shared" si="0"/>
        <v>15000</v>
      </c>
      <c r="D13" s="80">
        <f t="shared" si="2"/>
        <v>3750</v>
      </c>
      <c r="E13" s="80">
        <f t="shared" si="1"/>
        <v>11250</v>
      </c>
      <c r="F13" s="80">
        <f t="shared" si="3"/>
        <v>29000</v>
      </c>
      <c r="G13" s="80">
        <f t="shared" si="4"/>
        <v>53250</v>
      </c>
    </row>
    <row r="14" spans="1:7" ht="12.75">
      <c r="A14">
        <v>10</v>
      </c>
      <c r="B14">
        <v>15</v>
      </c>
      <c r="C14" s="79">
        <f t="shared" si="0"/>
        <v>15000</v>
      </c>
      <c r="D14" s="80">
        <f t="shared" si="2"/>
        <v>3750</v>
      </c>
      <c r="E14" s="80">
        <f t="shared" si="1"/>
        <v>11250</v>
      </c>
      <c r="F14" s="80">
        <f t="shared" si="3"/>
        <v>32750</v>
      </c>
      <c r="G14" s="80">
        <f t="shared" si="4"/>
        <v>64500</v>
      </c>
    </row>
    <row r="15" spans="1:7" ht="12.75">
      <c r="A15">
        <v>11</v>
      </c>
      <c r="B15">
        <v>14</v>
      </c>
      <c r="C15" s="79">
        <f t="shared" si="0"/>
        <v>14000</v>
      </c>
      <c r="D15" s="80">
        <f t="shared" si="2"/>
        <v>3500</v>
      </c>
      <c r="E15" s="80">
        <f t="shared" si="1"/>
        <v>10500</v>
      </c>
      <c r="F15" s="80">
        <f t="shared" si="3"/>
        <v>36250</v>
      </c>
      <c r="G15" s="80">
        <f t="shared" si="4"/>
        <v>75000</v>
      </c>
    </row>
    <row r="16" spans="1:7" ht="12.75">
      <c r="A16">
        <v>12</v>
      </c>
      <c r="B16">
        <v>14</v>
      </c>
      <c r="C16" s="79">
        <f t="shared" si="0"/>
        <v>14000</v>
      </c>
      <c r="D16" s="80">
        <f t="shared" si="2"/>
        <v>3500</v>
      </c>
      <c r="E16" s="80">
        <f t="shared" si="1"/>
        <v>10500</v>
      </c>
      <c r="F16" s="80">
        <f t="shared" si="3"/>
        <v>39750</v>
      </c>
      <c r="G16" s="80">
        <f t="shared" si="4"/>
        <v>85500</v>
      </c>
    </row>
    <row r="17" spans="1:7" ht="12.75">
      <c r="A17">
        <v>13</v>
      </c>
      <c r="B17">
        <v>11</v>
      </c>
      <c r="C17" s="79">
        <f t="shared" si="0"/>
        <v>11000</v>
      </c>
      <c r="D17" s="80">
        <f t="shared" si="2"/>
        <v>2750</v>
      </c>
      <c r="E17" s="80">
        <f t="shared" si="1"/>
        <v>8250</v>
      </c>
      <c r="F17" s="80">
        <f t="shared" si="3"/>
        <v>42500</v>
      </c>
      <c r="G17" s="80">
        <f>IF(C17=0,0,G16+E17)-H17</f>
        <v>93750</v>
      </c>
    </row>
    <row r="18" spans="1:7" ht="12.75">
      <c r="A18">
        <v>14</v>
      </c>
      <c r="B18">
        <v>13</v>
      </c>
      <c r="C18" s="79">
        <f t="shared" si="0"/>
        <v>13000</v>
      </c>
      <c r="D18" s="80">
        <f t="shared" si="2"/>
        <v>3250</v>
      </c>
      <c r="E18" s="80">
        <f t="shared" si="1"/>
        <v>9750</v>
      </c>
      <c r="F18" s="80">
        <f t="shared" si="3"/>
        <v>45750</v>
      </c>
      <c r="G18" s="80">
        <f>IF(C18=0,0,G17+E18)-H18</f>
        <v>103500</v>
      </c>
    </row>
    <row r="19" spans="1:7" ht="12.75">
      <c r="A19">
        <v>15</v>
      </c>
      <c r="B19">
        <v>12</v>
      </c>
      <c r="C19" s="79">
        <f t="shared" si="0"/>
        <v>12000</v>
      </c>
      <c r="D19" s="80">
        <f t="shared" si="2"/>
        <v>3000</v>
      </c>
      <c r="E19" s="80">
        <f t="shared" si="1"/>
        <v>9000</v>
      </c>
      <c r="F19" s="80">
        <f t="shared" si="3"/>
        <v>48750</v>
      </c>
      <c r="G19" s="80">
        <f t="shared" si="4"/>
        <v>112500</v>
      </c>
    </row>
    <row r="20" spans="1:7" ht="12.75">
      <c r="A20">
        <v>16</v>
      </c>
      <c r="B20">
        <v>8</v>
      </c>
      <c r="C20" s="79">
        <f t="shared" si="0"/>
        <v>8000</v>
      </c>
      <c r="D20" s="80">
        <f t="shared" si="2"/>
        <v>2000</v>
      </c>
      <c r="E20" s="80">
        <f t="shared" si="1"/>
        <v>6000</v>
      </c>
      <c r="F20" s="80">
        <f t="shared" si="3"/>
        <v>50750</v>
      </c>
      <c r="G20" s="80">
        <f t="shared" si="4"/>
        <v>118500</v>
      </c>
    </row>
    <row r="21" spans="1:9" ht="12.75">
      <c r="A21">
        <v>17</v>
      </c>
      <c r="B21">
        <v>16</v>
      </c>
      <c r="C21" s="79">
        <f t="shared" si="0"/>
        <v>16000</v>
      </c>
      <c r="D21" s="80">
        <f t="shared" si="2"/>
        <v>4000</v>
      </c>
      <c r="E21" s="80">
        <f t="shared" si="1"/>
        <v>12000</v>
      </c>
      <c r="F21" s="80">
        <f t="shared" si="3"/>
        <v>54750</v>
      </c>
      <c r="G21" s="80">
        <f t="shared" si="4"/>
        <v>130500</v>
      </c>
      <c r="I21" t="s">
        <v>336</v>
      </c>
    </row>
    <row r="22" spans="1:7" ht="12.75">
      <c r="A22">
        <v>18</v>
      </c>
      <c r="B22">
        <v>13</v>
      </c>
      <c r="C22" s="79">
        <f t="shared" si="0"/>
        <v>13000</v>
      </c>
      <c r="D22" s="80">
        <f t="shared" si="2"/>
        <v>3250</v>
      </c>
      <c r="E22" s="80">
        <f t="shared" si="1"/>
        <v>9750</v>
      </c>
      <c r="F22" s="80">
        <f t="shared" si="3"/>
        <v>58000</v>
      </c>
      <c r="G22" s="80">
        <f t="shared" si="4"/>
        <v>140250</v>
      </c>
    </row>
    <row r="23" spans="1:7" ht="12.75">
      <c r="A23">
        <v>19</v>
      </c>
      <c r="B23">
        <v>13</v>
      </c>
      <c r="C23" s="79">
        <f t="shared" si="0"/>
        <v>13000</v>
      </c>
      <c r="D23" s="80">
        <f t="shared" si="2"/>
        <v>3250</v>
      </c>
      <c r="E23" s="80">
        <f t="shared" si="1"/>
        <v>9750</v>
      </c>
      <c r="F23" s="80">
        <f t="shared" si="3"/>
        <v>61250</v>
      </c>
      <c r="G23" s="80">
        <f t="shared" si="4"/>
        <v>150000</v>
      </c>
    </row>
    <row r="24" spans="1:7" ht="12.75">
      <c r="A24">
        <v>20</v>
      </c>
      <c r="B24">
        <v>12</v>
      </c>
      <c r="C24" s="79">
        <f t="shared" si="0"/>
        <v>12000</v>
      </c>
      <c r="D24" s="80">
        <f t="shared" si="2"/>
        <v>3000</v>
      </c>
      <c r="E24" s="80">
        <f aca="true" t="shared" si="5" ref="E24:E31">C24*0.75</f>
        <v>9000</v>
      </c>
      <c r="F24" s="80">
        <f aca="true" t="shared" si="6" ref="F24:F31">IF(B24=0,0,F23+D24)</f>
        <v>64250</v>
      </c>
      <c r="G24" s="80">
        <f aca="true" t="shared" si="7" ref="G24:G31">IF(C24=0,0,G23+E24)-H24</f>
        <v>159000</v>
      </c>
    </row>
    <row r="25" spans="1:7" ht="12.75">
      <c r="A25">
        <v>21</v>
      </c>
      <c r="B25">
        <v>12</v>
      </c>
      <c r="C25" s="79">
        <f t="shared" si="0"/>
        <v>12000</v>
      </c>
      <c r="D25" s="80">
        <f t="shared" si="2"/>
        <v>3000</v>
      </c>
      <c r="E25" s="80">
        <f t="shared" si="5"/>
        <v>9000</v>
      </c>
      <c r="F25" s="80">
        <f t="shared" si="6"/>
        <v>67250</v>
      </c>
      <c r="G25" s="80">
        <f t="shared" si="7"/>
        <v>168000</v>
      </c>
    </row>
    <row r="26" spans="1:7" ht="12.75">
      <c r="A26">
        <v>22</v>
      </c>
      <c r="B26">
        <v>12</v>
      </c>
      <c r="C26" s="79">
        <f t="shared" si="0"/>
        <v>12000</v>
      </c>
      <c r="D26" s="80">
        <f t="shared" si="2"/>
        <v>3000</v>
      </c>
      <c r="E26" s="80">
        <f t="shared" si="5"/>
        <v>9000</v>
      </c>
      <c r="F26" s="80">
        <f t="shared" si="6"/>
        <v>70250</v>
      </c>
      <c r="G26" s="80">
        <f t="shared" si="7"/>
        <v>177000</v>
      </c>
    </row>
    <row r="27" spans="1:7" ht="12.75">
      <c r="A27">
        <v>23</v>
      </c>
      <c r="B27">
        <v>12</v>
      </c>
      <c r="C27" s="79">
        <f t="shared" si="0"/>
        <v>12000</v>
      </c>
      <c r="D27" s="80">
        <f t="shared" si="2"/>
        <v>3000</v>
      </c>
      <c r="E27" s="80">
        <f t="shared" si="5"/>
        <v>9000</v>
      </c>
      <c r="F27" s="80">
        <f t="shared" si="6"/>
        <v>73250</v>
      </c>
      <c r="G27" s="80">
        <f t="shared" si="7"/>
        <v>186000</v>
      </c>
    </row>
    <row r="28" spans="1:9" ht="12.75">
      <c r="A28">
        <v>24</v>
      </c>
      <c r="B28">
        <v>14</v>
      </c>
      <c r="C28" s="79">
        <f t="shared" si="0"/>
        <v>14000</v>
      </c>
      <c r="D28" s="80">
        <f t="shared" si="2"/>
        <v>3500</v>
      </c>
      <c r="E28" s="80">
        <f t="shared" si="5"/>
        <v>10500</v>
      </c>
      <c r="F28" s="80">
        <f t="shared" si="6"/>
        <v>76750</v>
      </c>
      <c r="G28" s="80">
        <f t="shared" si="7"/>
        <v>196500</v>
      </c>
      <c r="I28" t="s">
        <v>384</v>
      </c>
    </row>
    <row r="29" spans="1:9" ht="12.75">
      <c r="A29">
        <v>25</v>
      </c>
      <c r="B29">
        <v>14</v>
      </c>
      <c r="C29" s="79">
        <f t="shared" si="0"/>
        <v>14000</v>
      </c>
      <c r="D29" s="80">
        <f t="shared" si="2"/>
        <v>3500</v>
      </c>
      <c r="E29" s="80">
        <f t="shared" si="5"/>
        <v>10500</v>
      </c>
      <c r="F29" s="80">
        <f t="shared" si="6"/>
        <v>80250</v>
      </c>
      <c r="G29" s="80">
        <f t="shared" si="7"/>
        <v>207000</v>
      </c>
      <c r="I29" t="s">
        <v>384</v>
      </c>
    </row>
    <row r="30" spans="1:9" ht="12.75">
      <c r="A30">
        <v>26</v>
      </c>
      <c r="B30">
        <v>9</v>
      </c>
      <c r="C30" s="79">
        <f t="shared" si="0"/>
        <v>9000</v>
      </c>
      <c r="D30" s="80">
        <f t="shared" si="2"/>
        <v>2250</v>
      </c>
      <c r="E30" s="80">
        <f t="shared" si="5"/>
        <v>6750</v>
      </c>
      <c r="F30" s="80">
        <f t="shared" si="6"/>
        <v>82500</v>
      </c>
      <c r="G30" s="80">
        <f t="shared" si="7"/>
        <v>213750</v>
      </c>
      <c r="I30" t="s">
        <v>384</v>
      </c>
    </row>
    <row r="31" spans="1:7" ht="12.75">
      <c r="A31">
        <v>27</v>
      </c>
      <c r="B31">
        <v>1</v>
      </c>
      <c r="C31" s="79">
        <f t="shared" si="0"/>
        <v>1000</v>
      </c>
      <c r="D31" s="80">
        <f t="shared" si="2"/>
        <v>250</v>
      </c>
      <c r="E31" s="80">
        <f t="shared" si="5"/>
        <v>750</v>
      </c>
      <c r="F31" s="80">
        <f t="shared" si="6"/>
        <v>82750</v>
      </c>
      <c r="G31" s="80">
        <f t="shared" si="7"/>
        <v>214500</v>
      </c>
    </row>
    <row r="32" spans="1:9" ht="12.75">
      <c r="A32">
        <v>28</v>
      </c>
      <c r="B32">
        <v>9</v>
      </c>
      <c r="C32" s="79">
        <f t="shared" si="0"/>
        <v>9000</v>
      </c>
      <c r="D32" s="80">
        <f t="shared" si="2"/>
        <v>2250</v>
      </c>
      <c r="E32" s="80">
        <f aca="true" t="shared" si="8" ref="E32:E37">C32*0.75</f>
        <v>6750</v>
      </c>
      <c r="F32" s="80">
        <f aca="true" t="shared" si="9" ref="F32:F37">IF(B32=0,0,F31+D32)</f>
        <v>85000</v>
      </c>
      <c r="G32" s="80">
        <f aca="true" t="shared" si="10" ref="G32:G37">IF(C32=0,0,G31+E32)-H32</f>
        <v>221250</v>
      </c>
      <c r="I32" t="s">
        <v>393</v>
      </c>
    </row>
    <row r="33" spans="1:10" ht="12.75">
      <c r="A33">
        <v>29</v>
      </c>
      <c r="B33">
        <v>7</v>
      </c>
      <c r="C33" s="79">
        <f t="shared" si="0"/>
        <v>7000</v>
      </c>
      <c r="D33" s="80">
        <f t="shared" si="2"/>
        <v>1750</v>
      </c>
      <c r="E33" s="80">
        <f t="shared" si="8"/>
        <v>5250</v>
      </c>
      <c r="F33" s="80">
        <f t="shared" si="9"/>
        <v>86750</v>
      </c>
      <c r="G33" s="80">
        <f t="shared" si="10"/>
        <v>226500</v>
      </c>
      <c r="I33" t="s">
        <v>384</v>
      </c>
      <c r="J33">
        <v>57</v>
      </c>
    </row>
    <row r="34" spans="1:10" ht="12.75">
      <c r="A34">
        <v>30</v>
      </c>
      <c r="B34">
        <v>12</v>
      </c>
      <c r="C34" s="79">
        <f t="shared" si="0"/>
        <v>12000</v>
      </c>
      <c r="D34" s="80">
        <f t="shared" si="2"/>
        <v>3000</v>
      </c>
      <c r="E34" s="80">
        <f t="shared" si="8"/>
        <v>9000</v>
      </c>
      <c r="F34" s="80">
        <f t="shared" si="9"/>
        <v>89750</v>
      </c>
      <c r="G34" s="80">
        <f t="shared" si="10"/>
        <v>235500</v>
      </c>
      <c r="I34" t="s">
        <v>384</v>
      </c>
      <c r="J34">
        <v>5</v>
      </c>
    </row>
    <row r="35" spans="1:7" ht="12.75">
      <c r="A35">
        <v>31</v>
      </c>
      <c r="B35">
        <v>7</v>
      </c>
      <c r="C35" s="79">
        <f t="shared" si="0"/>
        <v>7000</v>
      </c>
      <c r="D35" s="80">
        <f t="shared" si="2"/>
        <v>1750</v>
      </c>
      <c r="E35" s="80">
        <f t="shared" si="8"/>
        <v>5250</v>
      </c>
      <c r="F35" s="80">
        <f t="shared" si="9"/>
        <v>91500</v>
      </c>
      <c r="G35" s="80">
        <f t="shared" si="10"/>
        <v>240750</v>
      </c>
    </row>
    <row r="36" spans="1:7" ht="12.75">
      <c r="A36">
        <v>32</v>
      </c>
      <c r="B36">
        <v>9</v>
      </c>
      <c r="C36" s="79">
        <f>B36*1000</f>
        <v>9000</v>
      </c>
      <c r="D36" s="80">
        <f>C36*0.25</f>
        <v>2250</v>
      </c>
      <c r="E36" s="80">
        <f t="shared" si="8"/>
        <v>6750</v>
      </c>
      <c r="F36" s="80">
        <f t="shared" si="9"/>
        <v>93750</v>
      </c>
      <c r="G36" s="80">
        <f t="shared" si="10"/>
        <v>247500</v>
      </c>
    </row>
    <row r="37" spans="1:7" ht="12.75">
      <c r="A37">
        <v>33</v>
      </c>
      <c r="B37">
        <v>9</v>
      </c>
      <c r="C37" s="79">
        <f>B37*1000</f>
        <v>9000</v>
      </c>
      <c r="D37" s="80">
        <f>C37*0.25</f>
        <v>2250</v>
      </c>
      <c r="E37" s="80">
        <f t="shared" si="8"/>
        <v>6750</v>
      </c>
      <c r="F37" s="80">
        <f t="shared" si="9"/>
        <v>96000</v>
      </c>
      <c r="G37" s="80">
        <f t="shared" si="10"/>
        <v>254250</v>
      </c>
    </row>
    <row r="38" spans="1:10" ht="24" customHeight="1">
      <c r="A38" s="3" t="s">
        <v>67</v>
      </c>
      <c r="B38" s="106">
        <f>SUM(B5:B37)</f>
        <v>384</v>
      </c>
      <c r="C38" s="107">
        <f>SUM(C5:C37)</f>
        <v>384000</v>
      </c>
      <c r="D38" s="107">
        <f>SUM(D5:D37)</f>
        <v>96000</v>
      </c>
      <c r="E38" s="107">
        <f>SUM(E5:E37)</f>
        <v>288000</v>
      </c>
      <c r="F38" s="107">
        <f>D38+(E38-H38)</f>
        <v>350250</v>
      </c>
      <c r="G38" s="107"/>
      <c r="H38" s="107">
        <f>SUM(H5:H36)</f>
        <v>33750</v>
      </c>
      <c r="I38" s="105"/>
      <c r="J38" s="105"/>
    </row>
    <row r="40" ht="12.75">
      <c r="F40" s="80">
        <f>F38-F39</f>
        <v>350250</v>
      </c>
    </row>
    <row r="45" ht="12.75">
      <c r="F45">
        <v>200000</v>
      </c>
    </row>
    <row r="46" ht="12.75">
      <c r="F46">
        <v>90000</v>
      </c>
    </row>
    <row r="47" ht="12.75">
      <c r="F47">
        <v>22000</v>
      </c>
    </row>
    <row r="48" ht="12.75">
      <c r="F48" s="99"/>
    </row>
    <row r="49" ht="12.75">
      <c r="F49" s="197">
        <f>SUM(F45:F48)</f>
        <v>312000</v>
      </c>
    </row>
    <row r="50" ht="12.75">
      <c r="F50" s="199">
        <f>F38</f>
        <v>350250</v>
      </c>
    </row>
    <row r="51" ht="12.75">
      <c r="F51" s="198">
        <f>F50-F49</f>
        <v>38250</v>
      </c>
    </row>
  </sheetData>
  <mergeCells count="10">
    <mergeCell ref="A2:A4"/>
    <mergeCell ref="B2:B4"/>
    <mergeCell ref="C2:C4"/>
    <mergeCell ref="D2:D4"/>
    <mergeCell ref="I2:I4"/>
    <mergeCell ref="J2:J4"/>
    <mergeCell ref="E2:E4"/>
    <mergeCell ref="F2:F4"/>
    <mergeCell ref="G2:G4"/>
    <mergeCell ref="H2:H4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S62"/>
  <sheetViews>
    <sheetView zoomScale="75" zoomScaleNormal="75" workbookViewId="0" topLeftCell="A4">
      <selection activeCell="A23" sqref="A23:A30"/>
    </sheetView>
  </sheetViews>
  <sheetFormatPr defaultColWidth="9.140625" defaultRowHeight="12.75"/>
  <cols>
    <col min="1" max="1" width="11.140625" style="0" customWidth="1"/>
    <col min="2" max="2" width="2.57421875" style="2" customWidth="1"/>
    <col min="14" max="14" width="4.7109375" style="0" customWidth="1"/>
  </cols>
  <sheetData>
    <row r="1" spans="1:14" ht="12.75" customHeight="1">
      <c r="A1" s="9" t="s">
        <v>18</v>
      </c>
      <c r="B1" s="102"/>
      <c r="C1" s="380" t="s">
        <v>19</v>
      </c>
      <c r="D1" s="381"/>
      <c r="E1" s="381"/>
      <c r="F1" s="381"/>
      <c r="G1" s="382"/>
      <c r="H1" s="10"/>
      <c r="I1" s="10"/>
      <c r="J1" s="365" t="s">
        <v>72</v>
      </c>
      <c r="K1" s="365"/>
      <c r="L1" s="365"/>
      <c r="M1" s="10"/>
      <c r="N1" s="11"/>
    </row>
    <row r="2" spans="1:14" ht="12.75" customHeight="1" thickBot="1">
      <c r="A2" s="371">
        <v>32</v>
      </c>
      <c r="B2" s="33"/>
      <c r="C2" s="383"/>
      <c r="D2" s="384"/>
      <c r="E2" s="384"/>
      <c r="F2" s="384"/>
      <c r="G2" s="385"/>
      <c r="H2" s="1"/>
      <c r="I2" s="8" t="s">
        <v>21</v>
      </c>
      <c r="J2" s="12"/>
      <c r="K2" s="1"/>
      <c r="L2" s="8" t="s">
        <v>21</v>
      </c>
      <c r="M2" s="1"/>
      <c r="N2" s="4"/>
    </row>
    <row r="3" spans="1:14" ht="12.75" customHeight="1">
      <c r="A3" s="371"/>
      <c r="B3" s="33"/>
      <c r="C3" s="383"/>
      <c r="D3" s="384"/>
      <c r="E3" s="384"/>
      <c r="F3" s="384"/>
      <c r="G3" s="385"/>
      <c r="H3" s="1"/>
      <c r="I3" s="366"/>
      <c r="J3" s="12"/>
      <c r="K3" s="1"/>
      <c r="L3" s="366"/>
      <c r="M3" s="1"/>
      <c r="N3" s="357" t="s">
        <v>73</v>
      </c>
    </row>
    <row r="4" spans="1:14" ht="12.75" customHeight="1">
      <c r="A4" s="371"/>
      <c r="B4" s="33"/>
      <c r="C4" s="383"/>
      <c r="D4" s="384"/>
      <c r="E4" s="384"/>
      <c r="F4" s="384"/>
      <c r="G4" s="385"/>
      <c r="H4" s="1"/>
      <c r="I4" s="367"/>
      <c r="J4" s="12"/>
      <c r="K4" s="1"/>
      <c r="L4" s="367"/>
      <c r="M4" s="1"/>
      <c r="N4" s="358"/>
    </row>
    <row r="5" spans="1:14" ht="14.25" thickBot="1">
      <c r="A5" s="371"/>
      <c r="B5" s="33"/>
      <c r="C5" s="377" t="s">
        <v>20</v>
      </c>
      <c r="D5" s="378"/>
      <c r="E5" s="378"/>
      <c r="F5" s="378"/>
      <c r="G5" s="379"/>
      <c r="H5" s="1"/>
      <c r="I5" s="368"/>
      <c r="J5" s="12"/>
      <c r="K5" s="1"/>
      <c r="L5" s="368"/>
      <c r="M5" s="1"/>
      <c r="N5" s="358"/>
    </row>
    <row r="6" spans="1:14" ht="13.5" thickBot="1">
      <c r="A6" s="372"/>
      <c r="B6" s="33"/>
      <c r="C6" s="369" t="s">
        <v>386</v>
      </c>
      <c r="D6" s="369"/>
      <c r="E6" s="369"/>
      <c r="F6" s="369"/>
      <c r="G6" s="369"/>
      <c r="H6" s="1"/>
      <c r="I6" s="1"/>
      <c r="J6" s="12"/>
      <c r="K6" s="1"/>
      <c r="L6" s="1"/>
      <c r="M6" s="1"/>
      <c r="N6" s="358"/>
    </row>
    <row r="7" spans="1:14" ht="13.5" customHeight="1" thickTop="1">
      <c r="A7" s="373" t="s">
        <v>392</v>
      </c>
      <c r="B7" s="103"/>
      <c r="C7" s="13"/>
      <c r="D7" s="376" t="s">
        <v>387</v>
      </c>
      <c r="E7" s="376"/>
      <c r="F7" s="376"/>
      <c r="G7" s="13"/>
      <c r="H7" s="13"/>
      <c r="I7" s="13"/>
      <c r="J7" s="14"/>
      <c r="K7" s="13"/>
      <c r="L7" s="13"/>
      <c r="M7" s="13"/>
      <c r="N7" s="358"/>
    </row>
    <row r="8" spans="1:19" ht="19.5" customHeight="1">
      <c r="A8" s="374"/>
      <c r="B8" s="101">
        <v>1</v>
      </c>
      <c r="C8" s="352" t="s">
        <v>385</v>
      </c>
      <c r="D8" s="353"/>
      <c r="E8" s="352" t="s">
        <v>27</v>
      </c>
      <c r="F8" s="353"/>
      <c r="G8" s="1"/>
      <c r="I8" s="5"/>
      <c r="J8" s="361" t="s">
        <v>17</v>
      </c>
      <c r="K8" s="362"/>
      <c r="L8" s="5"/>
      <c r="M8" s="1"/>
      <c r="N8" s="358"/>
      <c r="P8" s="189"/>
      <c r="Q8" s="189"/>
      <c r="R8" s="108"/>
      <c r="S8" s="108"/>
    </row>
    <row r="9" spans="1:19" ht="19.5" customHeight="1">
      <c r="A9" s="374"/>
      <c r="B9" s="101">
        <v>2</v>
      </c>
      <c r="C9" s="352" t="s">
        <v>1</v>
      </c>
      <c r="D9" s="353"/>
      <c r="E9" s="352" t="s">
        <v>29</v>
      </c>
      <c r="F9" s="353"/>
      <c r="G9" s="1"/>
      <c r="H9" s="1"/>
      <c r="I9" s="5"/>
      <c r="J9" s="363" t="s">
        <v>74</v>
      </c>
      <c r="K9" s="364"/>
      <c r="L9" s="5"/>
      <c r="M9" s="1"/>
      <c r="N9" s="358"/>
      <c r="P9" s="189"/>
      <c r="Q9" s="189"/>
      <c r="R9" s="108"/>
      <c r="S9" s="108"/>
    </row>
    <row r="10" spans="1:19" ht="21.75" customHeight="1">
      <c r="A10" s="374"/>
      <c r="B10" s="101">
        <v>3</v>
      </c>
      <c r="C10" s="352" t="s">
        <v>390</v>
      </c>
      <c r="D10" s="353"/>
      <c r="E10" s="352" t="s">
        <v>391</v>
      </c>
      <c r="F10" s="353"/>
      <c r="G10" s="354"/>
      <c r="H10" s="355"/>
      <c r="I10" s="5"/>
      <c r="J10" s="12"/>
      <c r="K10" s="1"/>
      <c r="L10" s="5"/>
      <c r="M10" s="1"/>
      <c r="N10" s="359">
        <f>A2</f>
        <v>32</v>
      </c>
      <c r="P10" s="189"/>
      <c r="Q10" s="189"/>
      <c r="R10" s="108"/>
      <c r="S10" s="108"/>
    </row>
    <row r="11" spans="1:19" ht="19.5" customHeight="1">
      <c r="A11" s="374"/>
      <c r="B11" s="101">
        <v>4</v>
      </c>
      <c r="C11" s="352" t="s">
        <v>388</v>
      </c>
      <c r="D11" s="353"/>
      <c r="E11" s="352" t="s">
        <v>389</v>
      </c>
      <c r="F11" s="353"/>
      <c r="G11" s="354"/>
      <c r="H11" s="355"/>
      <c r="I11" s="5"/>
      <c r="J11" s="12"/>
      <c r="K11" s="1"/>
      <c r="L11" s="5"/>
      <c r="M11" s="1"/>
      <c r="N11" s="360"/>
      <c r="P11" s="189"/>
      <c r="Q11" s="189"/>
      <c r="R11" s="108"/>
      <c r="S11" s="108"/>
    </row>
    <row r="12" spans="1:19" ht="19.5" customHeight="1">
      <c r="A12" s="374"/>
      <c r="B12" s="101">
        <v>5</v>
      </c>
      <c r="C12" s="352" t="s">
        <v>27</v>
      </c>
      <c r="D12" s="353"/>
      <c r="E12" s="352" t="s">
        <v>11</v>
      </c>
      <c r="F12" s="353"/>
      <c r="G12" s="354"/>
      <c r="H12" s="355"/>
      <c r="I12" s="5"/>
      <c r="J12" s="12"/>
      <c r="K12" s="1"/>
      <c r="L12" s="5"/>
      <c r="M12" s="1"/>
      <c r="N12" s="4"/>
      <c r="P12" s="189"/>
      <c r="Q12" s="189"/>
      <c r="R12" s="108"/>
      <c r="S12" s="108"/>
    </row>
    <row r="13" spans="1:14" ht="10.5" customHeight="1">
      <c r="A13" s="374"/>
      <c r="B13" s="33"/>
      <c r="C13" s="1"/>
      <c r="D13" s="1"/>
      <c r="E13" s="1"/>
      <c r="F13" s="1"/>
      <c r="G13" s="1"/>
      <c r="H13" s="1"/>
      <c r="I13" s="1"/>
      <c r="J13" s="12"/>
      <c r="K13" s="1"/>
      <c r="L13" s="87"/>
      <c r="M13" s="1"/>
      <c r="N13" s="4"/>
    </row>
    <row r="14" spans="1:14" ht="18.75" customHeight="1" thickBot="1">
      <c r="A14" s="375"/>
      <c r="B14" s="104"/>
      <c r="C14" s="6"/>
      <c r="D14" s="88" t="s">
        <v>0</v>
      </c>
      <c r="E14" s="89">
        <v>1000</v>
      </c>
      <c r="F14" s="6"/>
      <c r="G14" s="90" t="s">
        <v>22</v>
      </c>
      <c r="H14" s="356">
        <v>50000</v>
      </c>
      <c r="I14" s="356"/>
      <c r="J14" s="92"/>
      <c r="K14" s="90" t="s">
        <v>22</v>
      </c>
      <c r="L14" s="356">
        <f>H14</f>
        <v>50000</v>
      </c>
      <c r="M14" s="356"/>
      <c r="N14" s="91"/>
    </row>
    <row r="16" ht="13.5" thickBot="1"/>
    <row r="17" spans="1:14" ht="12.75" customHeight="1">
      <c r="A17" s="9" t="s">
        <v>18</v>
      </c>
      <c r="B17" s="102"/>
      <c r="C17" s="380" t="s">
        <v>19</v>
      </c>
      <c r="D17" s="381"/>
      <c r="E17" s="381"/>
      <c r="F17" s="381"/>
      <c r="G17" s="382"/>
      <c r="H17" s="10"/>
      <c r="I17" s="10"/>
      <c r="J17" s="365" t="s">
        <v>72</v>
      </c>
      <c r="K17" s="365"/>
      <c r="L17" s="365"/>
      <c r="M17" s="10"/>
      <c r="N17" s="11"/>
    </row>
    <row r="18" spans="1:14" ht="13.5" customHeight="1" thickBot="1">
      <c r="A18" s="371">
        <f>A2</f>
        <v>32</v>
      </c>
      <c r="B18" s="33"/>
      <c r="C18" s="383"/>
      <c r="D18" s="384"/>
      <c r="E18" s="384"/>
      <c r="F18" s="384"/>
      <c r="G18" s="385"/>
      <c r="H18" s="1"/>
      <c r="I18" s="8" t="s">
        <v>21</v>
      </c>
      <c r="J18" s="12"/>
      <c r="K18" s="1"/>
      <c r="L18" s="8" t="s">
        <v>21</v>
      </c>
      <c r="M18" s="1"/>
      <c r="N18" s="4"/>
    </row>
    <row r="19" spans="1:14" ht="12.75" customHeight="1">
      <c r="A19" s="371"/>
      <c r="B19" s="33"/>
      <c r="C19" s="383"/>
      <c r="D19" s="384"/>
      <c r="E19" s="384"/>
      <c r="F19" s="384"/>
      <c r="G19" s="385"/>
      <c r="H19" s="1"/>
      <c r="I19" s="366"/>
      <c r="J19" s="12"/>
      <c r="K19" s="1"/>
      <c r="L19" s="366"/>
      <c r="M19" s="1"/>
      <c r="N19" s="357" t="s">
        <v>73</v>
      </c>
    </row>
    <row r="20" spans="1:14" ht="12.75" customHeight="1">
      <c r="A20" s="371"/>
      <c r="B20" s="33"/>
      <c r="C20" s="383"/>
      <c r="D20" s="384"/>
      <c r="E20" s="384"/>
      <c r="F20" s="384"/>
      <c r="G20" s="385"/>
      <c r="H20" s="1"/>
      <c r="I20" s="367"/>
      <c r="J20" s="12"/>
      <c r="K20" s="1"/>
      <c r="L20" s="367"/>
      <c r="M20" s="1"/>
      <c r="N20" s="358"/>
    </row>
    <row r="21" spans="1:14" ht="14.25" thickBot="1">
      <c r="A21" s="371"/>
      <c r="B21" s="33"/>
      <c r="C21" s="377" t="s">
        <v>20</v>
      </c>
      <c r="D21" s="378"/>
      <c r="E21" s="378"/>
      <c r="F21" s="378"/>
      <c r="G21" s="379"/>
      <c r="H21" s="1"/>
      <c r="I21" s="368"/>
      <c r="J21" s="12"/>
      <c r="K21" s="1"/>
      <c r="L21" s="368"/>
      <c r="M21" s="1"/>
      <c r="N21" s="358"/>
    </row>
    <row r="22" spans="1:14" ht="13.5" thickBot="1">
      <c r="A22" s="372"/>
      <c r="B22" s="33"/>
      <c r="C22" s="369" t="str">
        <f>C6</f>
        <v>IL GIOCO SI CHIUDE ALLE ORE 13.30 29/04/00</v>
      </c>
      <c r="D22" s="369"/>
      <c r="E22" s="369"/>
      <c r="F22" s="369"/>
      <c r="G22" s="369"/>
      <c r="H22" s="1"/>
      <c r="I22" s="1"/>
      <c r="J22" s="12"/>
      <c r="K22" s="1"/>
      <c r="L22" s="1"/>
      <c r="M22" s="1"/>
      <c r="N22" s="358"/>
    </row>
    <row r="23" spans="1:14" ht="13.5" customHeight="1" thickTop="1">
      <c r="A23" s="373" t="str">
        <f>A7</f>
        <v>Arrivederci a Settembre</v>
      </c>
      <c r="B23" s="103"/>
      <c r="C23" s="13"/>
      <c r="D23" s="376" t="str">
        <f>D7</f>
        <v>PARTITE DEL 30/04/00</v>
      </c>
      <c r="E23" s="376"/>
      <c r="F23" s="376"/>
      <c r="G23" s="13"/>
      <c r="H23" s="13"/>
      <c r="I23" s="13"/>
      <c r="J23" s="14"/>
      <c r="K23" s="13"/>
      <c r="L23" s="13"/>
      <c r="M23" s="13"/>
      <c r="N23" s="358"/>
    </row>
    <row r="24" spans="1:14" ht="19.5" customHeight="1">
      <c r="A24" s="374"/>
      <c r="B24" s="101">
        <v>1</v>
      </c>
      <c r="C24" s="370" t="str">
        <f>C8</f>
        <v>New tim</v>
      </c>
      <c r="D24" s="370"/>
      <c r="E24" s="370" t="str">
        <f>E8</f>
        <v>Cucciolo</v>
      </c>
      <c r="F24" s="370"/>
      <c r="G24" s="1"/>
      <c r="H24" s="1"/>
      <c r="I24" s="5"/>
      <c r="J24" s="361" t="s">
        <v>17</v>
      </c>
      <c r="K24" s="362"/>
      <c r="L24" s="5"/>
      <c r="M24" s="1"/>
      <c r="N24" s="358"/>
    </row>
    <row r="25" spans="1:14" ht="19.5" customHeight="1">
      <c r="A25" s="374"/>
      <c r="B25" s="101">
        <v>2</v>
      </c>
      <c r="C25" s="370" t="str">
        <f>C9</f>
        <v>Tormentino</v>
      </c>
      <c r="D25" s="370"/>
      <c r="E25" s="352" t="str">
        <f>E9</f>
        <v>Laudano vi punirà</v>
      </c>
      <c r="F25" s="353"/>
      <c r="G25" s="1"/>
      <c r="H25" s="1"/>
      <c r="I25" s="5"/>
      <c r="J25" s="363" t="s">
        <v>74</v>
      </c>
      <c r="K25" s="364"/>
      <c r="L25" s="5"/>
      <c r="M25" s="1"/>
      <c r="N25" s="358"/>
    </row>
    <row r="26" spans="1:14" ht="19.5" customHeight="1">
      <c r="A26" s="374"/>
      <c r="B26" s="101">
        <v>3</v>
      </c>
      <c r="C26" s="352" t="str">
        <f>C10</f>
        <v>Chiapas</v>
      </c>
      <c r="D26" s="353"/>
      <c r="E26" s="352" t="str">
        <f>E10</f>
        <v>Lazzaretto</v>
      </c>
      <c r="F26" s="353"/>
      <c r="G26" s="354"/>
      <c r="H26" s="355"/>
      <c r="I26" s="5"/>
      <c r="J26" s="12"/>
      <c r="K26" s="1"/>
      <c r="L26" s="5"/>
      <c r="M26" s="1"/>
      <c r="N26" s="359">
        <f>A18</f>
        <v>32</v>
      </c>
    </row>
    <row r="27" spans="1:14" ht="19.5" customHeight="1">
      <c r="A27" s="374"/>
      <c r="B27" s="101">
        <v>4</v>
      </c>
      <c r="C27" s="352" t="str">
        <f>C11</f>
        <v>Elivis</v>
      </c>
      <c r="D27" s="353"/>
      <c r="E27" s="352" t="str">
        <f>E11</f>
        <v>Fetus</v>
      </c>
      <c r="F27" s="353"/>
      <c r="G27" s="354"/>
      <c r="H27" s="355"/>
      <c r="I27" s="5"/>
      <c r="J27" s="12"/>
      <c r="K27" s="1"/>
      <c r="L27" s="5"/>
      <c r="M27" s="1"/>
      <c r="N27" s="360"/>
    </row>
    <row r="28" spans="1:14" ht="19.5" customHeight="1">
      <c r="A28" s="374"/>
      <c r="B28" s="101">
        <v>5</v>
      </c>
      <c r="C28" s="352" t="str">
        <f>C12</f>
        <v>Cucciolo</v>
      </c>
      <c r="D28" s="353"/>
      <c r="E28" s="352" t="str">
        <f>E12</f>
        <v>New Tim</v>
      </c>
      <c r="F28" s="353"/>
      <c r="G28" s="354"/>
      <c r="H28" s="355"/>
      <c r="I28" s="5"/>
      <c r="J28" s="12"/>
      <c r="K28" s="1"/>
      <c r="L28" s="5"/>
      <c r="M28" s="1"/>
      <c r="N28" s="4"/>
    </row>
    <row r="29" spans="1:14" ht="7.5" customHeight="1">
      <c r="A29" s="374"/>
      <c r="B29" s="33"/>
      <c r="C29" s="1"/>
      <c r="D29" s="1"/>
      <c r="E29" s="1"/>
      <c r="F29" s="1"/>
      <c r="G29" s="1"/>
      <c r="H29" s="1"/>
      <c r="I29" s="1"/>
      <c r="J29" s="12"/>
      <c r="K29" s="1"/>
      <c r="L29" s="87"/>
      <c r="M29" s="1"/>
      <c r="N29" s="4"/>
    </row>
    <row r="30" spans="1:14" ht="16.5" thickBot="1">
      <c r="A30" s="375"/>
      <c r="B30" s="104"/>
      <c r="C30" s="6"/>
      <c r="D30" s="88" t="s">
        <v>0</v>
      </c>
      <c r="E30" s="89">
        <v>1000</v>
      </c>
      <c r="F30" s="6"/>
      <c r="G30" s="90" t="s">
        <v>22</v>
      </c>
      <c r="H30" s="356">
        <f>H14</f>
        <v>50000</v>
      </c>
      <c r="I30" s="356"/>
      <c r="J30" s="92"/>
      <c r="K30" s="90" t="s">
        <v>22</v>
      </c>
      <c r="L30" s="356">
        <f>H30</f>
        <v>50000</v>
      </c>
      <c r="M30" s="356"/>
      <c r="N30" s="91"/>
    </row>
    <row r="32" ht="13.5" thickBot="1"/>
    <row r="33" spans="1:14" ht="12.75" customHeight="1">
      <c r="A33" s="9" t="s">
        <v>18</v>
      </c>
      <c r="B33" s="102"/>
      <c r="C33" s="380" t="s">
        <v>19</v>
      </c>
      <c r="D33" s="381"/>
      <c r="E33" s="381"/>
      <c r="F33" s="381"/>
      <c r="G33" s="382"/>
      <c r="H33" s="10"/>
      <c r="I33" s="10"/>
      <c r="J33" s="365" t="s">
        <v>72</v>
      </c>
      <c r="K33" s="365"/>
      <c r="L33" s="365"/>
      <c r="M33" s="10"/>
      <c r="N33" s="11"/>
    </row>
    <row r="34" spans="1:14" ht="13.5" customHeight="1" thickBot="1">
      <c r="A34" s="371">
        <f>A18</f>
        <v>32</v>
      </c>
      <c r="B34" s="33"/>
      <c r="C34" s="383"/>
      <c r="D34" s="384"/>
      <c r="E34" s="384"/>
      <c r="F34" s="384"/>
      <c r="G34" s="385"/>
      <c r="H34" s="1"/>
      <c r="I34" s="8" t="s">
        <v>21</v>
      </c>
      <c r="J34" s="12"/>
      <c r="K34" s="1"/>
      <c r="L34" s="8" t="s">
        <v>21</v>
      </c>
      <c r="M34" s="1"/>
      <c r="N34" s="4"/>
    </row>
    <row r="35" spans="1:14" ht="12.75" customHeight="1">
      <c r="A35" s="371"/>
      <c r="B35" s="33"/>
      <c r="C35" s="383"/>
      <c r="D35" s="384"/>
      <c r="E35" s="384"/>
      <c r="F35" s="384"/>
      <c r="G35" s="385"/>
      <c r="H35" s="1"/>
      <c r="I35" s="366"/>
      <c r="J35" s="12"/>
      <c r="K35" s="1"/>
      <c r="L35" s="366"/>
      <c r="M35" s="1"/>
      <c r="N35" s="357" t="s">
        <v>73</v>
      </c>
    </row>
    <row r="36" spans="1:14" ht="12.75" customHeight="1">
      <c r="A36" s="371"/>
      <c r="B36" s="33"/>
      <c r="C36" s="383"/>
      <c r="D36" s="384"/>
      <c r="E36" s="384"/>
      <c r="F36" s="384"/>
      <c r="G36" s="385"/>
      <c r="H36" s="1"/>
      <c r="I36" s="367"/>
      <c r="J36" s="12"/>
      <c r="K36" s="1"/>
      <c r="L36" s="367"/>
      <c r="M36" s="1"/>
      <c r="N36" s="358"/>
    </row>
    <row r="37" spans="1:14" ht="14.25" customHeight="1" thickBot="1">
      <c r="A37" s="371"/>
      <c r="B37" s="33"/>
      <c r="C37" s="377" t="s">
        <v>20</v>
      </c>
      <c r="D37" s="378"/>
      <c r="E37" s="378"/>
      <c r="F37" s="378"/>
      <c r="G37" s="379"/>
      <c r="H37" s="1"/>
      <c r="I37" s="368"/>
      <c r="J37" s="12"/>
      <c r="K37" s="1"/>
      <c r="L37" s="368"/>
      <c r="M37" s="1"/>
      <c r="N37" s="358"/>
    </row>
    <row r="38" spans="1:14" ht="13.5" customHeight="1" thickBot="1">
      <c r="A38" s="372"/>
      <c r="B38" s="33"/>
      <c r="C38" s="369" t="str">
        <f>C22</f>
        <v>IL GIOCO SI CHIUDE ALLE ORE 13.30 29/04/00</v>
      </c>
      <c r="D38" s="369"/>
      <c r="E38" s="369"/>
      <c r="F38" s="369"/>
      <c r="G38" s="369"/>
      <c r="H38" s="1"/>
      <c r="I38" s="1"/>
      <c r="J38" s="12"/>
      <c r="K38" s="1"/>
      <c r="L38" s="1"/>
      <c r="M38" s="1"/>
      <c r="N38" s="358"/>
    </row>
    <row r="39" spans="1:14" ht="13.5" customHeight="1" thickTop="1">
      <c r="A39" s="373" t="str">
        <f>A23</f>
        <v>Arrivederci a Settembre</v>
      </c>
      <c r="B39" s="103"/>
      <c r="C39" s="13"/>
      <c r="D39" s="376" t="str">
        <f>D23</f>
        <v>PARTITE DEL 30/04/00</v>
      </c>
      <c r="E39" s="376"/>
      <c r="F39" s="376"/>
      <c r="G39" s="13"/>
      <c r="H39" s="13"/>
      <c r="I39" s="13"/>
      <c r="J39" s="14"/>
      <c r="K39" s="13"/>
      <c r="L39" s="13"/>
      <c r="M39" s="13"/>
      <c r="N39" s="358"/>
    </row>
    <row r="40" spans="1:14" ht="19.5" customHeight="1">
      <c r="A40" s="374"/>
      <c r="B40" s="101">
        <v>1</v>
      </c>
      <c r="C40" s="370" t="str">
        <f>C24</f>
        <v>New tim</v>
      </c>
      <c r="D40" s="370"/>
      <c r="E40" s="370" t="str">
        <f>E24</f>
        <v>Cucciolo</v>
      </c>
      <c r="F40" s="370"/>
      <c r="G40" s="1"/>
      <c r="H40" s="1"/>
      <c r="I40" s="5"/>
      <c r="J40" s="361" t="s">
        <v>17</v>
      </c>
      <c r="K40" s="362"/>
      <c r="L40" s="5"/>
      <c r="M40" s="1"/>
      <c r="N40" s="358"/>
    </row>
    <row r="41" spans="1:14" ht="19.5" customHeight="1">
      <c r="A41" s="374"/>
      <c r="B41" s="101">
        <v>2</v>
      </c>
      <c r="C41" s="370" t="str">
        <f>C25</f>
        <v>Tormentino</v>
      </c>
      <c r="D41" s="370"/>
      <c r="E41" s="370" t="str">
        <f>E25</f>
        <v>Laudano vi punirà</v>
      </c>
      <c r="F41" s="370"/>
      <c r="G41" s="1"/>
      <c r="H41" s="1"/>
      <c r="I41" s="5"/>
      <c r="J41" s="363" t="s">
        <v>74</v>
      </c>
      <c r="K41" s="364"/>
      <c r="L41" s="5"/>
      <c r="M41" s="1"/>
      <c r="N41" s="358"/>
    </row>
    <row r="42" spans="1:14" ht="19.5" customHeight="1">
      <c r="A42" s="374"/>
      <c r="B42" s="101">
        <v>3</v>
      </c>
      <c r="C42" s="352" t="str">
        <f>C26</f>
        <v>Chiapas</v>
      </c>
      <c r="D42" s="353"/>
      <c r="E42" s="352" t="str">
        <f>E26</f>
        <v>Lazzaretto</v>
      </c>
      <c r="F42" s="353"/>
      <c r="G42" s="354"/>
      <c r="H42" s="355"/>
      <c r="I42" s="5"/>
      <c r="J42" s="12"/>
      <c r="K42" s="1"/>
      <c r="L42" s="5"/>
      <c r="M42" s="1"/>
      <c r="N42" s="359">
        <f>A34</f>
        <v>32</v>
      </c>
    </row>
    <row r="43" spans="1:14" ht="19.5" customHeight="1">
      <c r="A43" s="374"/>
      <c r="B43" s="101">
        <v>4</v>
      </c>
      <c r="C43" s="352" t="str">
        <f>C27</f>
        <v>Elivis</v>
      </c>
      <c r="D43" s="353"/>
      <c r="E43" s="352" t="str">
        <f>E27</f>
        <v>Fetus</v>
      </c>
      <c r="F43" s="353"/>
      <c r="G43" s="354"/>
      <c r="H43" s="355"/>
      <c r="I43" s="5"/>
      <c r="J43" s="12"/>
      <c r="K43" s="1"/>
      <c r="L43" s="5"/>
      <c r="M43" s="1"/>
      <c r="N43" s="360"/>
    </row>
    <row r="44" spans="1:14" ht="19.5" customHeight="1">
      <c r="A44" s="374"/>
      <c r="B44" s="101">
        <v>5</v>
      </c>
      <c r="C44" s="352" t="str">
        <f>C28</f>
        <v>Cucciolo</v>
      </c>
      <c r="D44" s="353"/>
      <c r="E44" s="352" t="str">
        <f>E28</f>
        <v>New Tim</v>
      </c>
      <c r="F44" s="353"/>
      <c r="G44" s="354"/>
      <c r="H44" s="355"/>
      <c r="I44" s="5"/>
      <c r="J44" s="12"/>
      <c r="K44" s="1"/>
      <c r="L44" s="5"/>
      <c r="M44" s="1"/>
      <c r="N44" s="4"/>
    </row>
    <row r="45" spans="1:14" ht="10.5" customHeight="1">
      <c r="A45" s="374"/>
      <c r="B45" s="33"/>
      <c r="C45" s="1"/>
      <c r="D45" s="1"/>
      <c r="E45" s="1"/>
      <c r="F45" s="1"/>
      <c r="G45" s="1"/>
      <c r="H45" s="1"/>
      <c r="I45" s="1"/>
      <c r="J45" s="12"/>
      <c r="K45" s="1"/>
      <c r="L45" s="87"/>
      <c r="M45" s="1"/>
      <c r="N45" s="4"/>
    </row>
    <row r="46" spans="1:14" ht="16.5" thickBot="1">
      <c r="A46" s="375"/>
      <c r="B46" s="104"/>
      <c r="C46" s="6"/>
      <c r="D46" s="88" t="s">
        <v>0</v>
      </c>
      <c r="E46" s="89">
        <v>1000</v>
      </c>
      <c r="F46" s="6"/>
      <c r="G46" s="90" t="s">
        <v>22</v>
      </c>
      <c r="H46" s="356">
        <f>H30</f>
        <v>50000</v>
      </c>
      <c r="I46" s="356"/>
      <c r="J46" s="92"/>
      <c r="K46" s="90" t="s">
        <v>22</v>
      </c>
      <c r="L46" s="356">
        <f>H46</f>
        <v>50000</v>
      </c>
      <c r="M46" s="356"/>
      <c r="N46" s="91"/>
    </row>
    <row r="48" ht="13.5" thickBot="1"/>
    <row r="49" spans="1:14" ht="12.75" customHeight="1">
      <c r="A49" s="9" t="s">
        <v>18</v>
      </c>
      <c r="B49" s="102"/>
      <c r="C49" s="380" t="s">
        <v>19</v>
      </c>
      <c r="D49" s="381"/>
      <c r="E49" s="381"/>
      <c r="F49" s="381"/>
      <c r="G49" s="382"/>
      <c r="H49" s="10"/>
      <c r="I49" s="10"/>
      <c r="J49" s="365" t="s">
        <v>72</v>
      </c>
      <c r="K49" s="365"/>
      <c r="L49" s="365"/>
      <c r="M49" s="10"/>
      <c r="N49" s="11"/>
    </row>
    <row r="50" spans="1:14" ht="13.5" customHeight="1" thickBot="1">
      <c r="A50" s="371">
        <f>A34</f>
        <v>32</v>
      </c>
      <c r="B50" s="33"/>
      <c r="C50" s="383"/>
      <c r="D50" s="384"/>
      <c r="E50" s="384"/>
      <c r="F50" s="384"/>
      <c r="G50" s="385"/>
      <c r="H50" s="1"/>
      <c r="I50" s="8" t="s">
        <v>21</v>
      </c>
      <c r="J50" s="12"/>
      <c r="K50" s="1"/>
      <c r="L50" s="8" t="s">
        <v>21</v>
      </c>
      <c r="M50" s="1"/>
      <c r="N50" s="4"/>
    </row>
    <row r="51" spans="1:14" ht="12.75" customHeight="1">
      <c r="A51" s="371"/>
      <c r="B51" s="33"/>
      <c r="C51" s="383"/>
      <c r="D51" s="384"/>
      <c r="E51" s="384"/>
      <c r="F51" s="384"/>
      <c r="G51" s="385"/>
      <c r="H51" s="1"/>
      <c r="I51" s="366"/>
      <c r="J51" s="12"/>
      <c r="K51" s="1"/>
      <c r="L51" s="366"/>
      <c r="M51" s="1"/>
      <c r="N51" s="357" t="s">
        <v>73</v>
      </c>
    </row>
    <row r="52" spans="1:14" ht="12.75" customHeight="1">
      <c r="A52" s="371"/>
      <c r="B52" s="33"/>
      <c r="C52" s="383"/>
      <c r="D52" s="384"/>
      <c r="E52" s="384"/>
      <c r="F52" s="384"/>
      <c r="G52" s="385"/>
      <c r="H52" s="1"/>
      <c r="I52" s="367"/>
      <c r="J52" s="12"/>
      <c r="K52" s="1"/>
      <c r="L52" s="367"/>
      <c r="M52" s="1"/>
      <c r="N52" s="358"/>
    </row>
    <row r="53" spans="1:14" ht="14.25" customHeight="1" thickBot="1">
      <c r="A53" s="371"/>
      <c r="B53" s="33"/>
      <c r="C53" s="377" t="s">
        <v>20</v>
      </c>
      <c r="D53" s="378"/>
      <c r="E53" s="378"/>
      <c r="F53" s="378"/>
      <c r="G53" s="379"/>
      <c r="H53" s="1"/>
      <c r="I53" s="368"/>
      <c r="J53" s="12"/>
      <c r="K53" s="1"/>
      <c r="L53" s="368"/>
      <c r="M53" s="1"/>
      <c r="N53" s="358"/>
    </row>
    <row r="54" spans="1:14" ht="13.5" customHeight="1" thickBot="1">
      <c r="A54" s="372"/>
      <c r="B54" s="33"/>
      <c r="C54" s="369" t="str">
        <f>C38</f>
        <v>IL GIOCO SI CHIUDE ALLE ORE 13.30 29/04/00</v>
      </c>
      <c r="D54" s="369"/>
      <c r="E54" s="369"/>
      <c r="F54" s="369"/>
      <c r="G54" s="369"/>
      <c r="H54" s="1"/>
      <c r="I54" s="1"/>
      <c r="J54" s="12"/>
      <c r="K54" s="1"/>
      <c r="L54" s="1"/>
      <c r="M54" s="1"/>
      <c r="N54" s="358"/>
    </row>
    <row r="55" spans="1:14" ht="13.5" customHeight="1" thickTop="1">
      <c r="A55" s="373" t="str">
        <f>A39</f>
        <v>Arrivederci a Settembre</v>
      </c>
      <c r="B55" s="103"/>
      <c r="C55" s="13"/>
      <c r="D55" s="376" t="str">
        <f>D39</f>
        <v>PARTITE DEL 30/04/00</v>
      </c>
      <c r="E55" s="376"/>
      <c r="F55" s="376"/>
      <c r="G55" s="13"/>
      <c r="H55" s="13"/>
      <c r="I55" s="13"/>
      <c r="J55" s="14"/>
      <c r="K55" s="13"/>
      <c r="L55" s="13"/>
      <c r="M55" s="13"/>
      <c r="N55" s="358"/>
    </row>
    <row r="56" spans="1:14" ht="19.5" customHeight="1">
      <c r="A56" s="374"/>
      <c r="B56" s="101">
        <v>1</v>
      </c>
      <c r="C56" s="370" t="str">
        <f>C40</f>
        <v>New tim</v>
      </c>
      <c r="D56" s="370"/>
      <c r="E56" s="370" t="str">
        <f>E40</f>
        <v>Cucciolo</v>
      </c>
      <c r="F56" s="370"/>
      <c r="G56" s="1"/>
      <c r="H56" s="1"/>
      <c r="I56" s="5"/>
      <c r="J56" s="361" t="s">
        <v>17</v>
      </c>
      <c r="K56" s="362"/>
      <c r="L56" s="5"/>
      <c r="M56" s="1"/>
      <c r="N56" s="358"/>
    </row>
    <row r="57" spans="1:14" ht="19.5" customHeight="1">
      <c r="A57" s="374"/>
      <c r="B57" s="101">
        <v>2</v>
      </c>
      <c r="C57" s="370" t="str">
        <f>C41</f>
        <v>Tormentino</v>
      </c>
      <c r="D57" s="370"/>
      <c r="E57" s="370" t="str">
        <f>E41</f>
        <v>Laudano vi punirà</v>
      </c>
      <c r="F57" s="370"/>
      <c r="G57" s="1"/>
      <c r="H57" s="1"/>
      <c r="I57" s="5"/>
      <c r="J57" s="363" t="s">
        <v>74</v>
      </c>
      <c r="K57" s="364"/>
      <c r="L57" s="5"/>
      <c r="M57" s="1"/>
      <c r="N57" s="358"/>
    </row>
    <row r="58" spans="1:14" ht="19.5" customHeight="1">
      <c r="A58" s="374"/>
      <c r="B58" s="101">
        <v>3</v>
      </c>
      <c r="C58" s="352" t="str">
        <f>C42</f>
        <v>Chiapas</v>
      </c>
      <c r="D58" s="353"/>
      <c r="E58" s="352" t="str">
        <f>E42</f>
        <v>Lazzaretto</v>
      </c>
      <c r="F58" s="353"/>
      <c r="G58" s="354"/>
      <c r="H58" s="355"/>
      <c r="I58" s="5"/>
      <c r="J58" s="12"/>
      <c r="K58" s="1"/>
      <c r="L58" s="5"/>
      <c r="M58" s="1"/>
      <c r="N58" s="359">
        <f>A50</f>
        <v>32</v>
      </c>
    </row>
    <row r="59" spans="1:14" ht="19.5" customHeight="1">
      <c r="A59" s="374"/>
      <c r="B59" s="101">
        <v>4</v>
      </c>
      <c r="C59" s="352" t="str">
        <f>C43</f>
        <v>Elivis</v>
      </c>
      <c r="D59" s="353"/>
      <c r="E59" s="352" t="str">
        <f>E43</f>
        <v>Fetus</v>
      </c>
      <c r="F59" s="353"/>
      <c r="G59" s="354"/>
      <c r="H59" s="355"/>
      <c r="I59" s="5"/>
      <c r="J59" s="12"/>
      <c r="K59" s="1"/>
      <c r="L59" s="5"/>
      <c r="M59" s="1"/>
      <c r="N59" s="360"/>
    </row>
    <row r="60" spans="1:14" ht="19.5" customHeight="1">
      <c r="A60" s="374"/>
      <c r="B60" s="101">
        <v>5</v>
      </c>
      <c r="C60" s="352" t="str">
        <f>C44</f>
        <v>Cucciolo</v>
      </c>
      <c r="D60" s="353"/>
      <c r="E60" s="352" t="str">
        <f>E44</f>
        <v>New Tim</v>
      </c>
      <c r="F60" s="353"/>
      <c r="G60" s="354"/>
      <c r="H60" s="355"/>
      <c r="I60" s="5"/>
      <c r="J60" s="12"/>
      <c r="K60" s="1"/>
      <c r="L60" s="5"/>
      <c r="M60" s="1"/>
      <c r="N60" s="4"/>
    </row>
    <row r="61" spans="1:14" ht="10.5" customHeight="1">
      <c r="A61" s="374"/>
      <c r="B61" s="33"/>
      <c r="C61" s="1"/>
      <c r="D61" s="1"/>
      <c r="E61" s="1"/>
      <c r="F61" s="1"/>
      <c r="G61" s="1"/>
      <c r="H61" s="1"/>
      <c r="I61" s="1"/>
      <c r="J61" s="12"/>
      <c r="K61" s="1"/>
      <c r="L61" s="87"/>
      <c r="M61" s="1"/>
      <c r="N61" s="4"/>
    </row>
    <row r="62" spans="1:14" ht="16.5" thickBot="1">
      <c r="A62" s="375"/>
      <c r="B62" s="104"/>
      <c r="C62" s="6"/>
      <c r="D62" s="88" t="s">
        <v>0</v>
      </c>
      <c r="E62" s="89">
        <v>1000</v>
      </c>
      <c r="F62" s="6"/>
      <c r="G62" s="90" t="s">
        <v>22</v>
      </c>
      <c r="H62" s="356">
        <f>H46</f>
        <v>50000</v>
      </c>
      <c r="I62" s="356"/>
      <c r="J62" s="92"/>
      <c r="K62" s="90" t="s">
        <v>22</v>
      </c>
      <c r="L62" s="356">
        <f>H62</f>
        <v>50000</v>
      </c>
      <c r="M62" s="356"/>
      <c r="N62" s="91"/>
    </row>
  </sheetData>
  <mergeCells count="104">
    <mergeCell ref="C12:D12"/>
    <mergeCell ref="C8:D8"/>
    <mergeCell ref="C9:D9"/>
    <mergeCell ref="C11:D11"/>
    <mergeCell ref="C10:D10"/>
    <mergeCell ref="E8:F8"/>
    <mergeCell ref="E9:F9"/>
    <mergeCell ref="E10:F10"/>
    <mergeCell ref="E11:F11"/>
    <mergeCell ref="E12:F12"/>
    <mergeCell ref="H62:I62"/>
    <mergeCell ref="L14:M14"/>
    <mergeCell ref="L30:M30"/>
    <mergeCell ref="L46:M46"/>
    <mergeCell ref="L62:M62"/>
    <mergeCell ref="H46:I46"/>
    <mergeCell ref="J33:L33"/>
    <mergeCell ref="J25:K25"/>
    <mergeCell ref="I19:I21"/>
    <mergeCell ref="N58:N59"/>
    <mergeCell ref="C59:D59"/>
    <mergeCell ref="E59:F59"/>
    <mergeCell ref="C58:D58"/>
    <mergeCell ref="G58:H60"/>
    <mergeCell ref="C60:D60"/>
    <mergeCell ref="E60:F60"/>
    <mergeCell ref="N51:N57"/>
    <mergeCell ref="C53:G53"/>
    <mergeCell ref="A55:A62"/>
    <mergeCell ref="C56:D56"/>
    <mergeCell ref="E56:F56"/>
    <mergeCell ref="J56:K56"/>
    <mergeCell ref="C57:D57"/>
    <mergeCell ref="E57:F57"/>
    <mergeCell ref="J57:K57"/>
    <mergeCell ref="E58:F58"/>
    <mergeCell ref="N35:N41"/>
    <mergeCell ref="C37:G37"/>
    <mergeCell ref="A39:A46"/>
    <mergeCell ref="J40:K40"/>
    <mergeCell ref="J41:K41"/>
    <mergeCell ref="C33:G36"/>
    <mergeCell ref="N42:N43"/>
    <mergeCell ref="D39:F39"/>
    <mergeCell ref="L35:L37"/>
    <mergeCell ref="C38:G38"/>
    <mergeCell ref="A50:A54"/>
    <mergeCell ref="I51:I53"/>
    <mergeCell ref="L51:L53"/>
    <mergeCell ref="C49:G52"/>
    <mergeCell ref="J49:L49"/>
    <mergeCell ref="C22:G22"/>
    <mergeCell ref="A34:A38"/>
    <mergeCell ref="I35:I37"/>
    <mergeCell ref="A23:A30"/>
    <mergeCell ref="C27:D27"/>
    <mergeCell ref="C28:D28"/>
    <mergeCell ref="E28:F28"/>
    <mergeCell ref="H30:I30"/>
    <mergeCell ref="C26:D26"/>
    <mergeCell ref="G26:H28"/>
    <mergeCell ref="N19:N25"/>
    <mergeCell ref="C21:G21"/>
    <mergeCell ref="J24:K24"/>
    <mergeCell ref="A18:A22"/>
    <mergeCell ref="D23:F23"/>
    <mergeCell ref="C24:D24"/>
    <mergeCell ref="E24:F24"/>
    <mergeCell ref="C25:D25"/>
    <mergeCell ref="E25:F25"/>
    <mergeCell ref="C17:G20"/>
    <mergeCell ref="J1:L1"/>
    <mergeCell ref="L3:L5"/>
    <mergeCell ref="D7:F7"/>
    <mergeCell ref="C6:G6"/>
    <mergeCell ref="C5:G5"/>
    <mergeCell ref="I3:I5"/>
    <mergeCell ref="C1:G4"/>
    <mergeCell ref="A2:A6"/>
    <mergeCell ref="A7:A14"/>
    <mergeCell ref="E27:F27"/>
    <mergeCell ref="D55:F55"/>
    <mergeCell ref="C40:D40"/>
    <mergeCell ref="C41:D41"/>
    <mergeCell ref="C42:D42"/>
    <mergeCell ref="C43:D43"/>
    <mergeCell ref="C44:D44"/>
    <mergeCell ref="E44:F44"/>
    <mergeCell ref="E43:F43"/>
    <mergeCell ref="C54:G54"/>
    <mergeCell ref="E40:F40"/>
    <mergeCell ref="G42:H44"/>
    <mergeCell ref="E42:F42"/>
    <mergeCell ref="E41:F41"/>
    <mergeCell ref="E26:F26"/>
    <mergeCell ref="G10:H12"/>
    <mergeCell ref="H14:I14"/>
    <mergeCell ref="N3:N9"/>
    <mergeCell ref="N10:N11"/>
    <mergeCell ref="J8:K8"/>
    <mergeCell ref="J9:K9"/>
    <mergeCell ref="N26:N27"/>
    <mergeCell ref="J17:L17"/>
    <mergeCell ref="L19:L2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4" r:id="rId7"/>
  <drawing r:id="rId6"/>
  <legacyDrawing r:id="rId5"/>
  <oleObjects>
    <oleObject progId="ViewerFrameClass" shapeId="39876" r:id="rId1"/>
    <oleObject progId="ViewerFrameClass" shapeId="44150" r:id="rId2"/>
    <oleObject progId="ViewerFrameClass" shapeId="46451" r:id="rId3"/>
    <oleObject progId="ViewerFrameClass" shapeId="475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CAPO</cp:lastModifiedBy>
  <cp:lastPrinted>2000-04-27T19:32:14Z</cp:lastPrinted>
  <dcterms:created xsi:type="dcterms:W3CDTF">1997-10-11T08:20:51Z</dcterms:created>
  <dcterms:modified xsi:type="dcterms:W3CDTF">2004-04-25T07:20:29Z</dcterms:modified>
  <cp:category/>
  <cp:version/>
  <cp:contentType/>
  <cp:contentStatus/>
</cp:coreProperties>
</file>