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4710" windowWidth="16380" windowHeight="8130" tabRatio="358" firstSheet="2" activeTab="4"/>
  </bookViews>
  <sheets>
    <sheet name="Fantarose" sheetId="1" r:id="rId1"/>
    <sheet name="Girone d'andata" sheetId="2" r:id="rId2"/>
    <sheet name="Girone di ritorno" sheetId="3" r:id="rId3"/>
    <sheet name="  Fase Clock" sheetId="4" r:id="rId4"/>
    <sheet name="Coppa Fantacinica  " sheetId="5" r:id="rId5"/>
    <sheet name="Foglio2" sheetId="6" r:id="rId6"/>
  </sheets>
  <definedNames>
    <definedName name="_xlnm.Print_Area" localSheetId="3">'  Fase Clock'!$C$12:$V$87</definedName>
    <definedName name="_xlnm.Print_Area" localSheetId="4">'Coppa Fantacinica  '!$D$18:$T$85</definedName>
    <definedName name="_xlnm.Print_Area" localSheetId="0">'Fantarose'!$B$1:$AE$67</definedName>
    <definedName name="_xlnm.Print_Area" localSheetId="1">'Girone d''andata'!$C$12:$U$88</definedName>
    <definedName name="_xlnm.Print_Area" localSheetId="2">'Girone di ritorno'!$C$12:$U$87</definedName>
    <definedName name="Excel_BuiltIn__FilterDatabase_1">'Fantarose'!$D$1:$D$67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K74" authorId="0">
      <text>
        <r>
          <rPr>
            <sz val="16"/>
            <color indexed="8"/>
            <rFont val="Tahoma"/>
            <family val="2"/>
          </rPr>
          <t xml:space="preserve">Attenzione la classifica non  è completa in attesa del recupero.
I voti della 17a sono UFFICIOSI in quanto gli assist sono stati rilevati da sito interrnet . In attesa di ufficializzazione cartaceo gazzetta dopo lo sciopero dei giornalisti.
</t>
        </r>
      </text>
    </comment>
  </commentList>
</comments>
</file>

<file path=xl/sharedStrings.xml><?xml version="1.0" encoding="utf-8"?>
<sst xmlns="http://schemas.openxmlformats.org/spreadsheetml/2006/main" count="1629" uniqueCount="402">
  <si>
    <t>LAUDANO VI PUNIRA'</t>
  </si>
  <si>
    <t>GEPPETTOS</t>
  </si>
  <si>
    <t>VAFFANCULO ALLA MAGGIORANZA</t>
  </si>
  <si>
    <t>FENOMENALEX</t>
  </si>
  <si>
    <t>Tel: 333 1354021</t>
  </si>
  <si>
    <t>WEB SOCCER</t>
  </si>
  <si>
    <t>tornado28@virgilio.it</t>
  </si>
  <si>
    <t>oscarfarace2003@libero.it</t>
  </si>
  <si>
    <t>Calciatori</t>
  </si>
  <si>
    <t>RL.</t>
  </si>
  <si>
    <t>SQUADRA</t>
  </si>
  <si>
    <t>Costo £</t>
  </si>
  <si>
    <t>Confermati</t>
  </si>
  <si>
    <t>Calciatore</t>
  </si>
  <si>
    <t>Costo</t>
  </si>
  <si>
    <t>P</t>
  </si>
  <si>
    <t>BOLOGNA</t>
  </si>
  <si>
    <t>LAZIO</t>
  </si>
  <si>
    <t>ROMA</t>
  </si>
  <si>
    <t>ATALANTA</t>
  </si>
  <si>
    <t>NAPOLI</t>
  </si>
  <si>
    <t>MIRANTE</t>
  </si>
  <si>
    <t>PARMA</t>
  </si>
  <si>
    <t>STORARI</t>
  </si>
  <si>
    <t>JUVENTUS</t>
  </si>
  <si>
    <t>UJKANI</t>
  </si>
  <si>
    <t>D</t>
  </si>
  <si>
    <t>CATANIA</t>
  </si>
  <si>
    <t>GENOA</t>
  </si>
  <si>
    <t>BARZAGLI</t>
  </si>
  <si>
    <t>PALERMO</t>
  </si>
  <si>
    <t>UDINESE</t>
  </si>
  <si>
    <t>GRANQVIST</t>
  </si>
  <si>
    <t>ANDREOLLI</t>
  </si>
  <si>
    <t>CHIEVO</t>
  </si>
  <si>
    <t>INTER</t>
  </si>
  <si>
    <t>FIORENTINA</t>
  </si>
  <si>
    <t>PASQUAL</t>
  </si>
  <si>
    <t>NAGATOMO</t>
  </si>
  <si>
    <t>SPOLLI</t>
  </si>
  <si>
    <t>MILAN</t>
  </si>
  <si>
    <t>SIENA</t>
  </si>
  <si>
    <t>SILVESTRE</t>
  </si>
  <si>
    <t>YEPES</t>
  </si>
  <si>
    <t>C</t>
  </si>
  <si>
    <t>DE ROSSI</t>
  </si>
  <si>
    <t>D'AGOSTINO</t>
  </si>
  <si>
    <t>ALMIRON</t>
  </si>
  <si>
    <t>CAGLIARI</t>
  </si>
  <si>
    <t>GOMEZ</t>
  </si>
  <si>
    <t>EL SHAARAWY</t>
  </si>
  <si>
    <t>CIGARINI</t>
  </si>
  <si>
    <t>MAGGIO</t>
  </si>
  <si>
    <t>DIAMANTI</t>
  </si>
  <si>
    <t>ILICIC</t>
  </si>
  <si>
    <t>CUADRADO</t>
  </si>
  <si>
    <t>MORALEZ</t>
  </si>
  <si>
    <t>A</t>
  </si>
  <si>
    <t>GIOVINCO</t>
  </si>
  <si>
    <t>DESTRO</t>
  </si>
  <si>
    <t>DI NATALE</t>
  </si>
  <si>
    <t>PINILLA</t>
  </si>
  <si>
    <t>BOJAN</t>
  </si>
  <si>
    <t>ROBINHO</t>
  </si>
  <si>
    <t>TAGLI    PERDITE</t>
  </si>
  <si>
    <t>TOTALE SPESO</t>
  </si>
  <si>
    <t>TAGLI   RICAVI</t>
  </si>
  <si>
    <t>Disp. Pross. ASTA</t>
  </si>
  <si>
    <t>ALBATROS</t>
  </si>
  <si>
    <t>NEW TIM</t>
  </si>
  <si>
    <t>TORMENTINO</t>
  </si>
  <si>
    <t xml:space="preserve">   Tel: 333 4204079                               089 852490</t>
  </si>
  <si>
    <t xml:space="preserve">   Tel: 333 9884967</t>
  </si>
  <si>
    <t>giuseppe.fiorenza@enea.it</t>
  </si>
  <si>
    <t>ABBIATI</t>
  </si>
  <si>
    <t>NETO</t>
  </si>
  <si>
    <t>FREY S.</t>
  </si>
  <si>
    <t>AGAZZI</t>
  </si>
  <si>
    <t>AMELIA</t>
  </si>
  <si>
    <t>HANDANOVIC</t>
  </si>
  <si>
    <t>PEGOLO</t>
  </si>
  <si>
    <t>VIVIANO</t>
  </si>
  <si>
    <t>BUFFON</t>
  </si>
  <si>
    <t>SORRENTINO</t>
  </si>
  <si>
    <t>BRKIC</t>
  </si>
  <si>
    <t>BRITOS</t>
  </si>
  <si>
    <t>ABATE</t>
  </si>
  <si>
    <t>PELUSO</t>
  </si>
  <si>
    <t>CAMPAGNARO</t>
  </si>
  <si>
    <t>BASTA</t>
  </si>
  <si>
    <t>ASTORI</t>
  </si>
  <si>
    <t>CANNAVARO</t>
  </si>
  <si>
    <t>CHIELLINI</t>
  </si>
  <si>
    <t>KONKO</t>
  </si>
  <si>
    <t>DANILO</t>
  </si>
  <si>
    <t>LICHTSTEINER</t>
  </si>
  <si>
    <t>LULIC</t>
  </si>
  <si>
    <t>SAMUEL</t>
  </si>
  <si>
    <t>ASAMOAH</t>
  </si>
  <si>
    <t>BIABIANY</t>
  </si>
  <si>
    <t>BOATENG</t>
  </si>
  <si>
    <t>AQUILANI</t>
  </si>
  <si>
    <t>HERNANES</t>
  </si>
  <si>
    <t>ESTIGARRIBIA</t>
  </si>
  <si>
    <t>CAMBIASSO</t>
  </si>
  <si>
    <t>GUARIN</t>
  </si>
  <si>
    <t>BEHRAMI</t>
  </si>
  <si>
    <t>INLER</t>
  </si>
  <si>
    <t>KUCKA</t>
  </si>
  <si>
    <t>BARRIENTOS</t>
  </si>
  <si>
    <t>IBARBO</t>
  </si>
  <si>
    <t>JOVETIC</t>
  </si>
  <si>
    <t>DZEMAILI</t>
  </si>
  <si>
    <t>MARCHISIO</t>
  </si>
  <si>
    <t>NAINGGOLAN</t>
  </si>
  <si>
    <t>JANKOVIC</t>
  </si>
  <si>
    <t>PAROLO</t>
  </si>
  <si>
    <t>LAMELA</t>
  </si>
  <si>
    <t>PJANIC</t>
  </si>
  <si>
    <t>RIGONI M.</t>
  </si>
  <si>
    <t>SCHELOTTO</t>
  </si>
  <si>
    <t>VIDAL</t>
  </si>
  <si>
    <t>CAVANI</t>
  </si>
  <si>
    <t>BERGESSIO</t>
  </si>
  <si>
    <t>GILARDINO</t>
  </si>
  <si>
    <t>THEREAU</t>
  </si>
  <si>
    <t>DENIS</t>
  </si>
  <si>
    <t>MURIEL</t>
  </si>
  <si>
    <t>PANDEV</t>
  </si>
  <si>
    <t>MATRI</t>
  </si>
  <si>
    <t>PALACIO</t>
  </si>
  <si>
    <t>VUCINIC</t>
  </si>
  <si>
    <t>QUAGLIARELLA</t>
  </si>
  <si>
    <t>OSVALDO</t>
  </si>
  <si>
    <t>Aggiornato al</t>
  </si>
  <si>
    <t>Fantacinico 2011/2012</t>
  </si>
  <si>
    <t>LEGA FANTACINICO COSTA D'AMALFI</t>
  </si>
  <si>
    <t>In grassetto gli acquisti nelle aste succesive</t>
  </si>
  <si>
    <t>In corsivo gli SCAMBI</t>
  </si>
  <si>
    <t>Punti</t>
  </si>
  <si>
    <t>MediaFpt</t>
  </si>
  <si>
    <t>SQUADRE</t>
  </si>
  <si>
    <t>PT</t>
  </si>
  <si>
    <t>F.PUNTI</t>
  </si>
  <si>
    <t>M.F.</t>
  </si>
  <si>
    <t>1a</t>
  </si>
  <si>
    <t>CLASSIFICA</t>
  </si>
  <si>
    <t>FP</t>
  </si>
  <si>
    <t>MDFP</t>
  </si>
  <si>
    <t>2a</t>
  </si>
  <si>
    <t>3a</t>
  </si>
  <si>
    <t>INFRASETTIMANALE</t>
  </si>
  <si>
    <t>4a</t>
  </si>
  <si>
    <t>5a</t>
  </si>
  <si>
    <t>6a</t>
  </si>
  <si>
    <t>7a</t>
  </si>
  <si>
    <t>8a</t>
  </si>
  <si>
    <t>9a</t>
  </si>
  <si>
    <t>Aggiorna Classifica</t>
  </si>
  <si>
    <t>CTRL+C</t>
  </si>
  <si>
    <t>19A</t>
  </si>
  <si>
    <t>20A</t>
  </si>
  <si>
    <t>21A</t>
  </si>
  <si>
    <t>22A</t>
  </si>
  <si>
    <t>23A</t>
  </si>
  <si>
    <t>24A</t>
  </si>
  <si>
    <t>25A</t>
  </si>
  <si>
    <t>26A</t>
  </si>
  <si>
    <t>27A</t>
  </si>
  <si>
    <t>GRUPPO A</t>
  </si>
  <si>
    <t>GRUPPO B</t>
  </si>
  <si>
    <t xml:space="preserve">1A </t>
  </si>
  <si>
    <t>Classifica</t>
  </si>
  <si>
    <t>Gol</t>
  </si>
  <si>
    <t>F.P.</t>
  </si>
  <si>
    <t>Squadra</t>
  </si>
  <si>
    <t>Pt.</t>
  </si>
  <si>
    <t>F.Pt.</t>
  </si>
  <si>
    <t xml:space="preserve">  </t>
  </si>
  <si>
    <t>2A</t>
  </si>
  <si>
    <t>Riposa</t>
  </si>
  <si>
    <t>3A</t>
  </si>
  <si>
    <t>4A</t>
  </si>
  <si>
    <t>5A</t>
  </si>
  <si>
    <t xml:space="preserve">QUARTI </t>
  </si>
  <si>
    <t>B4</t>
  </si>
  <si>
    <t>A1</t>
  </si>
  <si>
    <t>A3</t>
  </si>
  <si>
    <t>B2</t>
  </si>
  <si>
    <t>QUARTI</t>
  </si>
  <si>
    <t>A4</t>
  </si>
  <si>
    <t>B1</t>
  </si>
  <si>
    <t>b3</t>
  </si>
  <si>
    <t>a2</t>
  </si>
  <si>
    <t>A2</t>
  </si>
  <si>
    <t>B3</t>
  </si>
  <si>
    <t>SEMIFINALE</t>
  </si>
  <si>
    <t>FINALISSIMA</t>
  </si>
  <si>
    <t>INFASETTIMANALE</t>
  </si>
  <si>
    <t>OSCAR FARACE</t>
  </si>
  <si>
    <t>LUCARELLI</t>
  </si>
  <si>
    <t>TERLIZZI</t>
  </si>
  <si>
    <t>PESCARA</t>
  </si>
  <si>
    <t>VARGAS J.</t>
  </si>
  <si>
    <t>VERGASSOLA</t>
  </si>
  <si>
    <t>TORINO</t>
  </si>
  <si>
    <t>BIANCHI</t>
  </si>
  <si>
    <t>F.C. DOWN UNDER</t>
  </si>
  <si>
    <t>Marciano D.</t>
  </si>
  <si>
    <t>ID</t>
  </si>
  <si>
    <t>AVRAMOV</t>
  </si>
  <si>
    <t>ACERBI</t>
  </si>
  <si>
    <t>HEURTAUX</t>
  </si>
  <si>
    <t>ZAPATA</t>
  </si>
  <si>
    <t>PIZARRO</t>
  </si>
  <si>
    <t>POZZI</t>
  </si>
  <si>
    <t>SAMPDORIA</t>
  </si>
  <si>
    <t>LIGUORI GIUSEPPE</t>
  </si>
  <si>
    <t>GABRIEL</t>
  </si>
  <si>
    <t>CAPUANO C.</t>
  </si>
  <si>
    <t>MUNOZ</t>
  </si>
  <si>
    <t>RODRIGUEZ GU.</t>
  </si>
  <si>
    <t>LJAJIC</t>
  </si>
  <si>
    <t>EL HAMDAOUI</t>
  </si>
  <si>
    <t>339 3571471</t>
  </si>
  <si>
    <t xml:space="preserve"> 089852597 089853480</t>
  </si>
  <si>
    <t>ANTONIO CRESCENZO</t>
  </si>
  <si>
    <t>PAVARINI</t>
  </si>
  <si>
    <t>AVELAR</t>
  </si>
  <si>
    <t>OGBONNA</t>
  </si>
  <si>
    <t>RONCAGLIA</t>
  </si>
  <si>
    <t>CASTRO</t>
  </si>
  <si>
    <t>WEISS</t>
  </si>
  <si>
    <t>BELFODIL</t>
  </si>
  <si>
    <t>DYBALA</t>
  </si>
  <si>
    <t>MAXI LOPEZ</t>
  </si>
  <si>
    <t>PIRIS</t>
  </si>
  <si>
    <t>SAU</t>
  </si>
  <si>
    <t>335 728 8202</t>
  </si>
  <si>
    <t>FRANCESCO D'AURIA</t>
  </si>
  <si>
    <t>newtim68@hotmail.com</t>
  </si>
  <si>
    <t>Fantacinico 2012-2013</t>
  </si>
  <si>
    <t>GIUSEPPE FIORENZA</t>
  </si>
  <si>
    <t>CACERES M.</t>
  </si>
  <si>
    <t>CASTAN</t>
  </si>
  <si>
    <t>DOMIZZI</t>
  </si>
  <si>
    <t>BONAVENTURA</t>
  </si>
  <si>
    <t>BORJA VALERO</t>
  </si>
  <si>
    <t>BRIENZA</t>
  </si>
  <si>
    <t>TAIDER</t>
  </si>
  <si>
    <t>EDER</t>
  </si>
  <si>
    <t>GABBIADINI</t>
  </si>
  <si>
    <t>Tel:     389 6729968            328 9632076</t>
  </si>
  <si>
    <t>Pastore &amp; Del Pizzo</t>
  </si>
  <si>
    <t>delpizzo.b@gmail.com</t>
  </si>
  <si>
    <t>PERIN</t>
  </si>
  <si>
    <t>BONUCCI</t>
  </si>
  <si>
    <t>PALETTA</t>
  </si>
  <si>
    <t>RODRIGUEZ GO.</t>
  </si>
  <si>
    <t>KLOSE</t>
  </si>
  <si>
    <t xml:space="preserve">    Tel.: 339 6448386   </t>
  </si>
  <si>
    <t>Salvatore De Angelis</t>
  </si>
  <si>
    <t>deangelis82@tin.it</t>
  </si>
  <si>
    <t>COLOMBO</t>
  </si>
  <si>
    <t>DE SANCTIS</t>
  </si>
  <si>
    <t>ROSATI</t>
  </si>
  <si>
    <t>BALZARETTI</t>
  </si>
  <si>
    <t>BIAVA</t>
  </si>
  <si>
    <t>CODA</t>
  </si>
  <si>
    <t>COSTA</t>
  </si>
  <si>
    <t>GASTALDELLO</t>
  </si>
  <si>
    <t>MANFREDINI</t>
  </si>
  <si>
    <t>ROMAGNOLI S.</t>
  </si>
  <si>
    <t>ZANON</t>
  </si>
  <si>
    <t>BIAGIANTI</t>
  </si>
  <si>
    <t>CANDREVA</t>
  </si>
  <si>
    <t>CASCIONE</t>
  </si>
  <si>
    <t>COLUCCI</t>
  </si>
  <si>
    <t>CONTI</t>
  </si>
  <si>
    <t>GARGANO</t>
  </si>
  <si>
    <t>LUND NIELSEN</t>
  </si>
  <si>
    <t>MONTOLIVO</t>
  </si>
  <si>
    <t>CELIK</t>
  </si>
  <si>
    <t>IMMOBILE</t>
  </si>
  <si>
    <t>INSIGNE</t>
  </si>
  <si>
    <t>Tel: 329 6118890                            089 877230</t>
  </si>
  <si>
    <t>Alfonso Torino</t>
  </si>
  <si>
    <t>alfonsotorino@hotmail.com</t>
  </si>
  <si>
    <t>CURCI</t>
  </si>
  <si>
    <t>GILLET</t>
  </si>
  <si>
    <t>ROMERO</t>
  </si>
  <si>
    <t>BALZANO</t>
  </si>
  <si>
    <t>BENATIA</t>
  </si>
  <si>
    <t>DIAS</t>
  </si>
  <si>
    <t>GLIK</t>
  </si>
  <si>
    <t>ROSSETTINI</t>
  </si>
  <si>
    <t>AMBROSINI</t>
  </si>
  <si>
    <t>COSSU</t>
  </si>
  <si>
    <t>HAMSIK</t>
  </si>
  <si>
    <t>VALDES</t>
  </si>
  <si>
    <t>ZUNIGA</t>
  </si>
  <si>
    <t>BORRIELLO</t>
  </si>
  <si>
    <t>CASSANO</t>
  </si>
  <si>
    <t>MEGGIORINI</t>
  </si>
  <si>
    <t>MILITO</t>
  </si>
  <si>
    <t>TOTTI</t>
  </si>
  <si>
    <t xml:space="preserve">    Tel.:  339 2161435</t>
  </si>
  <si>
    <t xml:space="preserve">ALFONSO DI LIETO </t>
  </si>
  <si>
    <t>dilieto@gmail.com</t>
  </si>
  <si>
    <t>Ruolo</t>
  </si>
  <si>
    <t>CONSIGLI</t>
  </si>
  <si>
    <t>MARCHETTI</t>
  </si>
  <si>
    <t>STEKELENBURG</t>
  </si>
  <si>
    <t>ALVAREZ P.S.</t>
  </si>
  <si>
    <t>BRIVIO</t>
  </si>
  <si>
    <t>BURDISSO</t>
  </si>
  <si>
    <t>LEGROTTAGLIE</t>
  </si>
  <si>
    <t>ZACCARDO</t>
  </si>
  <si>
    <t>CERCI</t>
  </si>
  <si>
    <t>LODI</t>
  </si>
  <si>
    <t>MAICOSUEL</t>
  </si>
  <si>
    <t>PEREYRA</t>
  </si>
  <si>
    <t>PIRLO</t>
  </si>
  <si>
    <t>MICCOLI</t>
  </si>
  <si>
    <t>PAZZINI</t>
  </si>
  <si>
    <t>ALVARO PEREIRA</t>
  </si>
  <si>
    <t>CUCCIOLI DI POGGIBONSI</t>
  </si>
  <si>
    <t>peppeliguori@live.it</t>
  </si>
  <si>
    <t>marciano.davide@libero.it</t>
  </si>
  <si>
    <t>CUCCIOLI DI POGGIBONZI</t>
  </si>
  <si>
    <t>IN ATTESA SENTENZA</t>
  </si>
  <si>
    <t>ANDUJAR</t>
  </si>
  <si>
    <t>DEL GROSSO</t>
  </si>
  <si>
    <t>TONI</t>
  </si>
  <si>
    <t>JUAN JESUS</t>
  </si>
  <si>
    <t>LAZZARI</t>
  </si>
  <si>
    <t>SANSONE N.</t>
  </si>
  <si>
    <t>ROSSINI</t>
  </si>
  <si>
    <t>GONZALEZ</t>
  </si>
  <si>
    <t>ROSI</t>
  </si>
  <si>
    <t>FLORENZI</t>
  </si>
  <si>
    <t>ANTONELLI</t>
  </si>
  <si>
    <t>POGBA</t>
  </si>
  <si>
    <t>VUKUSIC</t>
  </si>
  <si>
    <t>RANOCCHIA</t>
  </si>
  <si>
    <t>MARQUINHOS</t>
  </si>
  <si>
    <t>PISANO F.</t>
  </si>
  <si>
    <t>MARESCA</t>
  </si>
  <si>
    <t>DE LUCA</t>
  </si>
  <si>
    <t>LEDESMA</t>
  </si>
  <si>
    <t>NEWTIM</t>
  </si>
  <si>
    <t>I CUCCIOLI</t>
  </si>
  <si>
    <t>R</t>
  </si>
  <si>
    <t>r</t>
  </si>
  <si>
    <t>FRISON</t>
  </si>
  <si>
    <t>DAINELLI</t>
  </si>
  <si>
    <t>STENDARDO</t>
  </si>
  <si>
    <t>VON BERGEN</t>
  </si>
  <si>
    <t>KOVACIC</t>
  </si>
  <si>
    <t>FABBRINI</t>
  </si>
  <si>
    <t>MEXES</t>
  </si>
  <si>
    <t>BERTOLACCI</t>
  </si>
  <si>
    <t>LIVAJA</t>
  </si>
  <si>
    <t>ROMULO</t>
  </si>
  <si>
    <t>SORENSEN</t>
  </si>
  <si>
    <t>KONE</t>
  </si>
  <si>
    <t>MAURI</t>
  </si>
  <si>
    <t>SORIANO</t>
  </si>
  <si>
    <t>BOSELLI</t>
  </si>
  <si>
    <t>SFORZINI</t>
  </si>
  <si>
    <t>PUGGIONI</t>
  </si>
  <si>
    <t>PASQUALE</t>
  </si>
  <si>
    <t>RADU</t>
  </si>
  <si>
    <t>SESTU</t>
  </si>
  <si>
    <t>NIANG</t>
  </si>
  <si>
    <t>THIAGO RIBEIRO</t>
  </si>
  <si>
    <t>D'AMBROSIO</t>
  </si>
  <si>
    <t>QUINTERO</t>
  </si>
  <si>
    <t>BALOTELLI</t>
  </si>
  <si>
    <t>CARRIZO</t>
  </si>
  <si>
    <t>SAVIC</t>
  </si>
  <si>
    <t>KRSTICIC</t>
  </si>
  <si>
    <t>FLOCCARI</t>
  </si>
  <si>
    <t>NELSON TOMAR</t>
  </si>
  <si>
    <t>OBIANG</t>
  </si>
  <si>
    <t>RODRIGUEZ M.</t>
  </si>
  <si>
    <t>ICARDI</t>
  </si>
  <si>
    <t>LOPEZ NICOLAS</t>
  </si>
  <si>
    <t>ANELKA</t>
  </si>
  <si>
    <t>PADELLI</t>
  </si>
  <si>
    <t>CHERUBIN</t>
  </si>
  <si>
    <t>CHIVU</t>
  </si>
  <si>
    <t>FORMICA</t>
  </si>
  <si>
    <t>ROSINA</t>
  </si>
  <si>
    <t>PALOSCHI</t>
  </si>
  <si>
    <t>PORTANOVA</t>
  </si>
  <si>
    <t>KUZMANOVIC</t>
  </si>
  <si>
    <t>EMEGHARA</t>
  </si>
  <si>
    <t>ROSSI G.</t>
  </si>
  <si>
    <t>BARRETO D.S.</t>
  </si>
  <si>
    <t>TRORINO</t>
  </si>
  <si>
    <t>DE SCIGLIO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</si>
</sst>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&quot;L. &quot;#,##0;&quot;-L. &quot;#,##0"/>
    <numFmt numFmtId="166" formatCode="_-* #,##0_-;\-* #,##0_-;_-* \-_-;_-@_-"/>
    <numFmt numFmtId="167" formatCode="[$€-2]\ #,##0.00"/>
    <numFmt numFmtId="168" formatCode="d\-mmm\-yy"/>
    <numFmt numFmtId="169" formatCode="0.0"/>
    <numFmt numFmtId="170" formatCode="d\-mmm\-yy;@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&quot;Attivo&quot;;&quot;Attivo&quot;;&quot;Disattivo&quot;"/>
  </numFmts>
  <fonts count="106">
    <font>
      <sz val="10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4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20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90"/>
      <name val="Berlin Sans FB Dem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0"/>
      <name val="AvantGarde Bk BT"/>
      <family val="2"/>
    </font>
    <font>
      <b/>
      <i/>
      <sz val="10"/>
      <name val="Arial"/>
      <family val="2"/>
    </font>
    <font>
      <i/>
      <sz val="16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sz val="8"/>
      <name val="Tahoma"/>
      <family val="2"/>
    </font>
    <font>
      <sz val="10"/>
      <name val="Allegro BT"/>
      <family val="5"/>
    </font>
    <font>
      <sz val="9"/>
      <name val="Arial"/>
      <family val="2"/>
    </font>
    <font>
      <i/>
      <sz val="8"/>
      <name val="Arial"/>
      <family val="2"/>
    </font>
    <font>
      <b/>
      <sz val="10"/>
      <name val="Allegro BT"/>
      <family val="5"/>
    </font>
    <font>
      <b/>
      <sz val="9"/>
      <name val="Arial"/>
      <family val="2"/>
    </font>
    <font>
      <b/>
      <sz val="14"/>
      <color indexed="9"/>
      <name val="Arial"/>
      <family val="2"/>
    </font>
    <font>
      <b/>
      <i/>
      <sz val="8"/>
      <name val="Arial"/>
      <family val="2"/>
    </font>
    <font>
      <b/>
      <sz val="11"/>
      <name val="AmerType Md BT"/>
      <family val="1"/>
    </font>
    <font>
      <u val="single"/>
      <sz val="8"/>
      <name val="Arial"/>
      <family val="2"/>
    </font>
    <font>
      <sz val="10"/>
      <name val="Arial Black"/>
      <family val="2"/>
    </font>
    <font>
      <i/>
      <sz val="10"/>
      <name val="Arial Black"/>
      <family val="2"/>
    </font>
    <font>
      <sz val="9"/>
      <name val="Arial Black"/>
      <family val="2"/>
    </font>
    <font>
      <sz val="16"/>
      <color indexed="8"/>
      <name val="Tahoma"/>
      <family val="2"/>
    </font>
    <font>
      <b/>
      <i/>
      <sz val="14"/>
      <color indexed="12"/>
      <name val="Square721 BT"/>
      <family val="2"/>
    </font>
    <font>
      <b/>
      <sz val="14"/>
      <name val="Square721 BT"/>
      <family val="2"/>
    </font>
    <font>
      <b/>
      <sz val="10"/>
      <name val="Square721 BT"/>
      <family val="2"/>
    </font>
    <font>
      <b/>
      <i/>
      <sz val="14"/>
      <name val="Square721 BT"/>
      <family val="2"/>
    </font>
    <font>
      <sz val="9"/>
      <color indexed="9"/>
      <name val="Arial Black"/>
      <family val="2"/>
    </font>
    <font>
      <b/>
      <sz val="8"/>
      <color indexed="12"/>
      <name val="Arial"/>
      <family val="2"/>
    </font>
    <font>
      <b/>
      <i/>
      <sz val="14"/>
      <color indexed="10"/>
      <name val="Square721 BT"/>
      <family val="2"/>
    </font>
    <font>
      <sz val="14"/>
      <name val="Arial Black"/>
      <family val="2"/>
    </font>
    <font>
      <sz val="10"/>
      <color indexed="10"/>
      <name val="Arial"/>
      <family val="2"/>
    </font>
    <font>
      <b/>
      <sz val="54"/>
      <color indexed="49"/>
      <name val="Calibri"/>
      <family val="2"/>
    </font>
    <font>
      <strike/>
      <sz val="12"/>
      <name val="Arial"/>
      <family val="2"/>
    </font>
    <font>
      <sz val="20"/>
      <name val="Arial TUR"/>
      <family val="2"/>
    </font>
    <font>
      <sz val="18"/>
      <name val="Arial"/>
      <family val="2"/>
    </font>
    <font>
      <u val="single"/>
      <sz val="18"/>
      <color indexed="12"/>
      <name val="Arial"/>
      <family val="2"/>
    </font>
    <font>
      <u val="single"/>
      <sz val="16"/>
      <color indexed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0"/>
    </font>
    <font>
      <b/>
      <sz val="14"/>
      <color indexed="8"/>
      <name val="Garamond"/>
      <family val="0"/>
    </font>
    <font>
      <b/>
      <i/>
      <sz val="14"/>
      <color indexed="8"/>
      <name val="Garamond"/>
      <family val="0"/>
    </font>
    <font>
      <b/>
      <sz val="12"/>
      <color indexed="8"/>
      <name val="Garamond"/>
      <family val="0"/>
    </font>
    <font>
      <u val="single"/>
      <strike/>
      <sz val="36"/>
      <color indexed="53"/>
      <name val="Arial Black"/>
      <family val="0"/>
    </font>
    <font>
      <u val="single"/>
      <strike/>
      <sz val="36"/>
      <color indexed="8"/>
      <name val="Arial Black"/>
      <family val="0"/>
    </font>
    <font>
      <b/>
      <sz val="44"/>
      <color indexed="49"/>
      <name val="Calibri"/>
      <family val="0"/>
    </font>
    <font>
      <b/>
      <sz val="24"/>
      <color indexed="49"/>
      <name val="Calibri"/>
      <family val="0"/>
    </font>
    <font>
      <b/>
      <sz val="20"/>
      <color indexed="49"/>
      <name val="Calibri"/>
      <family val="0"/>
    </font>
    <font>
      <b/>
      <sz val="54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1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double">
        <color indexed="63"/>
      </left>
      <right style="medium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 style="double">
        <color indexed="63"/>
      </top>
      <bottom style="medium">
        <color indexed="63"/>
      </bottom>
    </border>
    <border>
      <left style="double"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20" borderId="1" applyNumberFormat="0" applyAlignment="0" applyProtection="0"/>
    <xf numFmtId="0" fontId="90" fillId="0" borderId="2" applyNumberFormat="0" applyFill="0" applyAlignment="0" applyProtection="0"/>
    <xf numFmtId="0" fontId="91" fillId="21" borderId="3" applyNumberFormat="0" applyAlignment="0" applyProtection="0"/>
    <xf numFmtId="0" fontId="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164" fontId="0" fillId="0" borderId="0" applyFill="0" applyBorder="0" applyAlignment="0" applyProtection="0"/>
    <xf numFmtId="0" fontId="9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95" fillId="20" borderId="5" applyNumberFormat="0" applyAlignment="0" applyProtection="0"/>
    <xf numFmtId="9" fontId="0" fillId="0" borderId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1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31" borderId="0" applyNumberFormat="0" applyBorder="0" applyAlignment="0" applyProtection="0"/>
    <xf numFmtId="0" fontId="10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3">
    <xf numFmtId="0" fontId="0" fillId="0" borderId="0" xfId="0" applyAlignment="1">
      <alignment/>
    </xf>
    <xf numFmtId="0" fontId="0" fillId="0" borderId="0" xfId="49" applyFill="1" applyAlignment="1">
      <alignment vertical="center"/>
      <protection/>
    </xf>
    <xf numFmtId="0" fontId="0" fillId="0" borderId="0" xfId="49" applyFill="1" applyAlignment="1">
      <alignment horizontal="center" vertical="center"/>
      <protection/>
    </xf>
    <xf numFmtId="0" fontId="0" fillId="0" borderId="0" xfId="49" applyFont="1" applyFill="1" applyAlignment="1">
      <alignment horizontal="center" vertical="center"/>
      <protection/>
    </xf>
    <xf numFmtId="0" fontId="0" fillId="0" borderId="0" xfId="49" applyFont="1" applyFill="1" applyAlignment="1">
      <alignment vertical="center"/>
      <protection/>
    </xf>
    <xf numFmtId="0" fontId="0" fillId="0" borderId="0" xfId="49" applyFill="1" applyAlignment="1">
      <alignment horizontal="right" vertical="center"/>
      <protection/>
    </xf>
    <xf numFmtId="0" fontId="3" fillId="0" borderId="0" xfId="49" applyFont="1" applyFill="1" applyBorder="1" applyAlignment="1">
      <alignment horizontal="center" vertical="center" wrapText="1"/>
      <protection/>
    </xf>
    <xf numFmtId="0" fontId="0" fillId="0" borderId="0" xfId="49" applyFill="1">
      <alignment/>
      <protection/>
    </xf>
    <xf numFmtId="0" fontId="3" fillId="0" borderId="0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11" xfId="49" applyFont="1" applyFill="1" applyBorder="1" applyAlignment="1">
      <alignment horizontal="center" vertical="center"/>
      <protection/>
    </xf>
    <xf numFmtId="0" fontId="5" fillId="0" borderId="12" xfId="49" applyFont="1" applyFill="1" applyBorder="1" applyAlignment="1">
      <alignment horizontal="center" vertical="center"/>
      <protection/>
    </xf>
    <xf numFmtId="0" fontId="5" fillId="0" borderId="13" xfId="49" applyFont="1" applyFill="1" applyBorder="1" applyAlignment="1">
      <alignment horizontal="center" vertical="center"/>
      <protection/>
    </xf>
    <xf numFmtId="0" fontId="5" fillId="0" borderId="14" xfId="49" applyFont="1" applyFill="1" applyBorder="1" applyAlignment="1">
      <alignment vertical="center"/>
      <protection/>
    </xf>
    <xf numFmtId="0" fontId="2" fillId="0" borderId="0" xfId="49" applyFont="1" applyFill="1">
      <alignment/>
      <protection/>
    </xf>
    <xf numFmtId="0" fontId="9" fillId="0" borderId="10" xfId="49" applyFont="1" applyBorder="1" applyAlignment="1">
      <alignment horizontal="center"/>
      <protection/>
    </xf>
    <xf numFmtId="4" fontId="9" fillId="0" borderId="0" xfId="49" applyNumberFormat="1" applyFont="1" applyFill="1" applyBorder="1" applyAlignment="1">
      <alignment horizontal="center" vertical="center"/>
      <protection/>
    </xf>
    <xf numFmtId="0" fontId="9" fillId="0" borderId="0" xfId="49" applyFont="1" applyFill="1" applyAlignment="1">
      <alignment vertical="center"/>
      <protection/>
    </xf>
    <xf numFmtId="0" fontId="9" fillId="0" borderId="10" xfId="49" applyFont="1" applyFill="1" applyBorder="1" applyAlignment="1">
      <alignment horizontal="center" vertical="center"/>
      <protection/>
    </xf>
    <xf numFmtId="0" fontId="10" fillId="0" borderId="15" xfId="49" applyFont="1" applyBorder="1" applyAlignment="1">
      <alignment horizontal="center" vertical="center"/>
      <protection/>
    </xf>
    <xf numFmtId="0" fontId="9" fillId="0" borderId="14" xfId="49" applyFont="1" applyFill="1" applyBorder="1" applyAlignment="1">
      <alignment horizontal="center" vertical="center"/>
      <protection/>
    </xf>
    <xf numFmtId="0" fontId="9" fillId="0" borderId="0" xfId="49" applyFont="1" applyFill="1">
      <alignment/>
      <protection/>
    </xf>
    <xf numFmtId="0" fontId="9" fillId="0" borderId="15" xfId="49" applyFont="1" applyFill="1" applyBorder="1" applyAlignment="1">
      <alignment horizontal="center" vertical="center"/>
      <protection/>
    </xf>
    <xf numFmtId="0" fontId="9" fillId="0" borderId="16" xfId="49" applyFont="1" applyFill="1" applyBorder="1" applyAlignment="1">
      <alignment horizontal="center" vertical="center"/>
      <protection/>
    </xf>
    <xf numFmtId="0" fontId="10" fillId="0" borderId="15" xfId="49" applyFont="1" applyBorder="1" applyAlignment="1" applyProtection="1">
      <alignment horizontal="center"/>
      <protection locked="0"/>
    </xf>
    <xf numFmtId="0" fontId="9" fillId="0" borderId="17" xfId="49" applyFont="1" applyFill="1" applyBorder="1" applyAlignment="1">
      <alignment horizontal="center" vertical="center"/>
      <protection/>
    </xf>
    <xf numFmtId="166" fontId="9" fillId="0" borderId="18" xfId="49" applyNumberFormat="1" applyFont="1" applyFill="1" applyBorder="1" applyAlignment="1">
      <alignment vertical="center"/>
      <protection/>
    </xf>
    <xf numFmtId="0" fontId="9" fillId="0" borderId="19" xfId="49" applyFont="1" applyFill="1" applyBorder="1" applyAlignment="1">
      <alignment vertical="center"/>
      <protection/>
    </xf>
    <xf numFmtId="0" fontId="9" fillId="0" borderId="15" xfId="49" applyFont="1" applyFill="1" applyBorder="1" applyAlignment="1" applyProtection="1">
      <alignment horizontal="center"/>
      <protection locked="0"/>
    </xf>
    <xf numFmtId="0" fontId="12" fillId="0" borderId="0" xfId="49" applyFont="1" applyFill="1" applyAlignment="1">
      <alignment vertical="center"/>
      <protection/>
    </xf>
    <xf numFmtId="167" fontId="15" fillId="0" borderId="20" xfId="49" applyNumberFormat="1" applyFont="1" applyFill="1" applyBorder="1" applyAlignment="1">
      <alignment vertical="center"/>
      <protection/>
    </xf>
    <xf numFmtId="0" fontId="13" fillId="0" borderId="21" xfId="49" applyFont="1" applyFill="1" applyBorder="1" applyAlignment="1">
      <alignment horizontal="center" vertical="center" wrapText="1"/>
      <protection/>
    </xf>
    <xf numFmtId="0" fontId="16" fillId="0" borderId="22" xfId="49" applyFont="1" applyFill="1" applyBorder="1" applyAlignment="1">
      <alignment horizontal="right" vertical="center" wrapText="1"/>
      <protection/>
    </xf>
    <xf numFmtId="0" fontId="0" fillId="0" borderId="23" xfId="49" applyFont="1" applyFill="1" applyBorder="1" applyAlignment="1">
      <alignment vertical="center"/>
      <protection/>
    </xf>
    <xf numFmtId="166" fontId="0" fillId="0" borderId="24" xfId="49" applyNumberFormat="1" applyFill="1" applyBorder="1" applyAlignment="1">
      <alignment vertical="center"/>
      <protection/>
    </xf>
    <xf numFmtId="167" fontId="15" fillId="0" borderId="25" xfId="49" applyNumberFormat="1" applyFont="1" applyFill="1" applyBorder="1" applyAlignment="1">
      <alignment vertical="center"/>
      <protection/>
    </xf>
    <xf numFmtId="0" fontId="0" fillId="0" borderId="23" xfId="49" applyFont="1" applyFill="1" applyBorder="1" applyAlignment="1">
      <alignment horizontal="center" vertical="center"/>
      <protection/>
    </xf>
    <xf numFmtId="0" fontId="5" fillId="0" borderId="0" xfId="49" applyFont="1" applyFill="1" applyAlignment="1">
      <alignment horizontal="center"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166" fontId="0" fillId="0" borderId="0" xfId="49" applyNumberFormat="1" applyFill="1" applyBorder="1" applyAlignment="1">
      <alignment vertical="center"/>
      <protection/>
    </xf>
    <xf numFmtId="167" fontId="15" fillId="0" borderId="0" xfId="49" applyNumberFormat="1" applyFont="1" applyFill="1" applyBorder="1" applyAlignment="1">
      <alignment vertical="center"/>
      <protection/>
    </xf>
    <xf numFmtId="0" fontId="0" fillId="0" borderId="0" xfId="49" applyFill="1" applyBorder="1" applyAlignment="1">
      <alignment horizontal="center" vertical="center"/>
      <protection/>
    </xf>
    <xf numFmtId="0" fontId="0" fillId="0" borderId="0" xfId="49" applyFill="1" applyBorder="1" applyAlignment="1">
      <alignment vertical="center"/>
      <protection/>
    </xf>
    <xf numFmtId="0" fontId="0" fillId="0" borderId="0" xfId="49" applyFill="1" applyBorder="1" applyAlignment="1">
      <alignment horizontal="right" vertical="center"/>
      <protection/>
    </xf>
    <xf numFmtId="0" fontId="18" fillId="0" borderId="0" xfId="49" applyFont="1" applyFill="1" applyAlignment="1">
      <alignment horizontal="center" vertical="center"/>
      <protection/>
    </xf>
    <xf numFmtId="0" fontId="0" fillId="0" borderId="0" xfId="49" applyFont="1" applyFill="1" applyAlignment="1">
      <alignment horizontal="right" vertical="center"/>
      <protection/>
    </xf>
    <xf numFmtId="0" fontId="3" fillId="0" borderId="26" xfId="49" applyFont="1" applyFill="1" applyBorder="1" applyAlignment="1">
      <alignment horizontal="center" vertical="center" wrapText="1"/>
      <protection/>
    </xf>
    <xf numFmtId="0" fontId="20" fillId="0" borderId="26" xfId="49" applyFont="1" applyFill="1" applyBorder="1" applyAlignment="1">
      <alignment horizontal="left" vertical="center"/>
      <protection/>
    </xf>
    <xf numFmtId="0" fontId="20" fillId="0" borderId="0" xfId="49" applyFont="1" applyFill="1" applyBorder="1" applyAlignment="1">
      <alignment horizontal="left" vertical="center"/>
      <protection/>
    </xf>
    <xf numFmtId="0" fontId="20" fillId="0" borderId="26" xfId="49" applyFont="1" applyFill="1" applyBorder="1" applyAlignment="1">
      <alignment horizontal="center" vertical="center"/>
      <protection/>
    </xf>
    <xf numFmtId="0" fontId="3" fillId="0" borderId="26" xfId="49" applyFont="1" applyFill="1" applyBorder="1" applyAlignment="1">
      <alignment horizontal="center" vertical="center"/>
      <protection/>
    </xf>
    <xf numFmtId="0" fontId="5" fillId="0" borderId="14" xfId="49" applyFont="1" applyFill="1" applyBorder="1" applyAlignment="1">
      <alignment horizontal="center" vertical="center"/>
      <protection/>
    </xf>
    <xf numFmtId="166" fontId="9" fillId="0" borderId="0" xfId="49" applyNumberFormat="1" applyFont="1" applyFill="1" applyBorder="1" applyAlignment="1">
      <alignment horizontal="center" vertical="center"/>
      <protection/>
    </xf>
    <xf numFmtId="166" fontId="9" fillId="0" borderId="0" xfId="49" applyNumberFormat="1" applyFont="1" applyFill="1" applyAlignment="1">
      <alignment vertical="center"/>
      <protection/>
    </xf>
    <xf numFmtId="166" fontId="3" fillId="0" borderId="18" xfId="49" applyNumberFormat="1" applyFont="1" applyFill="1" applyBorder="1" applyAlignment="1">
      <alignment vertical="center"/>
      <protection/>
    </xf>
    <xf numFmtId="166" fontId="3" fillId="0" borderId="19" xfId="49" applyNumberFormat="1" applyFont="1" applyFill="1" applyBorder="1" applyAlignment="1">
      <alignment vertical="center"/>
      <protection/>
    </xf>
    <xf numFmtId="166" fontId="3" fillId="0" borderId="0" xfId="49" applyNumberFormat="1" applyFont="1" applyFill="1" applyAlignment="1">
      <alignment vertical="center"/>
      <protection/>
    </xf>
    <xf numFmtId="166" fontId="20" fillId="0" borderId="0" xfId="49" applyNumberFormat="1" applyFont="1" applyFill="1" applyAlignment="1">
      <alignment vertical="center"/>
      <protection/>
    </xf>
    <xf numFmtId="0" fontId="21" fillId="0" borderId="0" xfId="49" applyFont="1" applyFill="1" applyAlignment="1">
      <alignment vertical="center"/>
      <protection/>
    </xf>
    <xf numFmtId="0" fontId="11" fillId="0" borderId="0" xfId="49" applyFont="1" applyFill="1" applyAlignment="1">
      <alignment vertical="center"/>
      <protection/>
    </xf>
    <xf numFmtId="168" fontId="11" fillId="0" borderId="0" xfId="49" applyNumberFormat="1" applyFont="1" applyFill="1" applyAlignment="1">
      <alignment horizontal="center" vertical="center"/>
      <protection/>
    </xf>
    <xf numFmtId="0" fontId="0" fillId="0" borderId="27" xfId="49" applyFill="1" applyBorder="1" applyAlignment="1">
      <alignment vertical="center"/>
      <protection/>
    </xf>
    <xf numFmtId="0" fontId="24" fillId="0" borderId="0" xfId="49" applyFont="1" applyFill="1" applyBorder="1" applyAlignment="1">
      <alignment horizontal="center" vertical="center"/>
      <protection/>
    </xf>
    <xf numFmtId="0" fontId="25" fillId="0" borderId="0" xfId="49" applyFont="1" applyFill="1" applyBorder="1" applyAlignment="1">
      <alignment horizontal="center" vertical="center"/>
      <protection/>
    </xf>
    <xf numFmtId="0" fontId="26" fillId="0" borderId="0" xfId="49" applyFont="1" applyFill="1" applyBorder="1" applyAlignment="1">
      <alignment horizontal="center" vertical="center"/>
      <protection/>
    </xf>
    <xf numFmtId="0" fontId="26" fillId="0" borderId="0" xfId="49" applyFont="1" applyFill="1" applyBorder="1" applyAlignment="1">
      <alignment horizontal="center" vertical="center" wrapText="1"/>
      <protection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27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69" fontId="0" fillId="0" borderId="0" xfId="0" applyNumberForma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169" fontId="5" fillId="0" borderId="2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15" xfId="0" applyFont="1" applyBorder="1" applyAlignment="1">
      <alignment/>
    </xf>
    <xf numFmtId="168" fontId="13" fillId="0" borderId="15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2" fillId="33" borderId="29" xfId="0" applyFont="1" applyFill="1" applyBorder="1" applyAlignment="1">
      <alignment horizontal="center"/>
    </xf>
    <xf numFmtId="169" fontId="13" fillId="0" borderId="30" xfId="0" applyNumberFormat="1" applyFont="1" applyBorder="1" applyAlignment="1">
      <alignment horizontal="center"/>
    </xf>
    <xf numFmtId="169" fontId="13" fillId="0" borderId="31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9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169" fontId="11" fillId="0" borderId="33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16" fillId="0" borderId="3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69" fontId="12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/>
    </xf>
    <xf numFmtId="0" fontId="33" fillId="0" borderId="38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6" fillId="0" borderId="0" xfId="0" applyFont="1" applyAlignment="1">
      <alignment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9" fontId="16" fillId="0" borderId="0" xfId="0" applyNumberFormat="1" applyFont="1" applyAlignment="1">
      <alignment/>
    </xf>
    <xf numFmtId="170" fontId="13" fillId="0" borderId="15" xfId="0" applyNumberFormat="1" applyFont="1" applyBorder="1" applyAlignment="1">
      <alignment horizontal="center"/>
    </xf>
    <xf numFmtId="0" fontId="16" fillId="0" borderId="4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1" fontId="34" fillId="0" borderId="0" xfId="0" applyNumberFormat="1" applyFont="1" applyBorder="1" applyAlignment="1">
      <alignment horizontal="center"/>
    </xf>
    <xf numFmtId="169" fontId="16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168" fontId="13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32" fillId="33" borderId="43" xfId="0" applyFont="1" applyFill="1" applyBorder="1" applyAlignment="1">
      <alignment horizontal="center"/>
    </xf>
    <xf numFmtId="1" fontId="34" fillId="0" borderId="44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/>
    </xf>
    <xf numFmtId="0" fontId="16" fillId="0" borderId="45" xfId="0" applyFont="1" applyBorder="1" applyAlignment="1">
      <alignment horizontal="center" vertical="center"/>
    </xf>
    <xf numFmtId="169" fontId="12" fillId="0" borderId="33" xfId="0" applyNumberFormat="1" applyFont="1" applyBorder="1" applyAlignment="1">
      <alignment horizontal="center" vertical="center"/>
    </xf>
    <xf numFmtId="1" fontId="34" fillId="0" borderId="44" xfId="0" applyNumberFormat="1" applyFont="1" applyFill="1" applyBorder="1" applyAlignment="1">
      <alignment horizontal="center"/>
    </xf>
    <xf numFmtId="0" fontId="16" fillId="0" borderId="46" xfId="0" applyFont="1" applyBorder="1" applyAlignment="1">
      <alignment horizontal="center" vertical="center"/>
    </xf>
    <xf numFmtId="169" fontId="12" fillId="0" borderId="25" xfId="0" applyNumberFormat="1" applyFont="1" applyBorder="1" applyAlignment="1">
      <alignment horizontal="center" vertical="center"/>
    </xf>
    <xf numFmtId="169" fontId="16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15" xfId="0" applyFont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/>
    </xf>
    <xf numFmtId="169" fontId="36" fillId="0" borderId="0" xfId="0" applyNumberFormat="1" applyFont="1" applyFill="1" applyBorder="1" applyAlignment="1">
      <alignment horizontal="center" textRotation="90"/>
    </xf>
    <xf numFmtId="169" fontId="37" fillId="0" borderId="0" xfId="0" applyNumberFormat="1" applyFont="1" applyFill="1" applyBorder="1" applyAlignment="1">
      <alignment horizontal="center" textRotation="90"/>
    </xf>
    <xf numFmtId="169" fontId="38" fillId="0" borderId="0" xfId="0" applyNumberFormat="1" applyFont="1" applyFill="1" applyBorder="1" applyAlignment="1">
      <alignment horizontal="center" textRotation="90"/>
    </xf>
    <xf numFmtId="0" fontId="0" fillId="0" borderId="0" xfId="0" applyFill="1" applyBorder="1" applyAlignment="1">
      <alignment/>
    </xf>
    <xf numFmtId="169" fontId="3" fillId="0" borderId="1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69" fontId="19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2" fillId="33" borderId="47" xfId="0" applyFont="1" applyFill="1" applyBorder="1" applyAlignment="1">
      <alignment horizontal="center"/>
    </xf>
    <xf numFmtId="169" fontId="13" fillId="0" borderId="48" xfId="0" applyNumberFormat="1" applyFont="1" applyBorder="1" applyAlignment="1">
      <alignment horizontal="center"/>
    </xf>
    <xf numFmtId="169" fontId="13" fillId="0" borderId="28" xfId="0" applyNumberFormat="1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3" fillId="0" borderId="5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169" fontId="11" fillId="0" borderId="0" xfId="0" applyNumberFormat="1" applyFont="1" applyBorder="1" applyAlignment="1">
      <alignment horizontal="center" vertical="center"/>
    </xf>
    <xf numFmtId="168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34" borderId="50" xfId="0" applyFont="1" applyFill="1" applyBorder="1" applyAlignment="1">
      <alignment horizontal="center"/>
    </xf>
    <xf numFmtId="0" fontId="11" fillId="34" borderId="35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169" fontId="11" fillId="34" borderId="33" xfId="0" applyNumberFormat="1" applyFont="1" applyFill="1" applyBorder="1" applyAlignment="1">
      <alignment horizontal="center" vertical="center"/>
    </xf>
    <xf numFmtId="169" fontId="11" fillId="0" borderId="33" xfId="0" applyNumberFormat="1" applyFont="1" applyFill="1" applyBorder="1" applyAlignment="1">
      <alignment horizontal="center" vertical="center"/>
    </xf>
    <xf numFmtId="0" fontId="13" fillId="34" borderId="51" xfId="0" applyFont="1" applyFill="1" applyBorder="1" applyAlignment="1">
      <alignment horizontal="center"/>
    </xf>
    <xf numFmtId="0" fontId="13" fillId="34" borderId="35" xfId="0" applyFont="1" applyFill="1" applyBorder="1" applyAlignment="1">
      <alignment horizontal="center" vertical="center"/>
    </xf>
    <xf numFmtId="0" fontId="13" fillId="35" borderId="35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center" vertical="center"/>
    </xf>
    <xf numFmtId="0" fontId="31" fillId="35" borderId="15" xfId="0" applyFont="1" applyFill="1" applyBorder="1" applyAlignment="1">
      <alignment horizontal="center" vertical="center"/>
    </xf>
    <xf numFmtId="169" fontId="11" fillId="36" borderId="33" xfId="0" applyNumberFormat="1" applyFont="1" applyFill="1" applyBorder="1" applyAlignment="1">
      <alignment horizontal="center" vertical="center"/>
    </xf>
    <xf numFmtId="169" fontId="11" fillId="0" borderId="25" xfId="0" applyNumberFormat="1" applyFont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9" fillId="35" borderId="24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textRotation="90"/>
    </xf>
    <xf numFmtId="0" fontId="16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169" fontId="0" fillId="0" borderId="0" xfId="0" applyNumberFormat="1" applyFont="1" applyFill="1" applyBorder="1" applyAlignment="1">
      <alignment horizontal="center" vertical="center"/>
    </xf>
    <xf numFmtId="0" fontId="0" fillId="0" borderId="0" xfId="49">
      <alignment/>
      <protection/>
    </xf>
    <xf numFmtId="0" fontId="0" fillId="0" borderId="0" xfId="49" applyAlignment="1">
      <alignment horizontal="center"/>
      <protection/>
    </xf>
    <xf numFmtId="0" fontId="16" fillId="0" borderId="35" xfId="49" applyFont="1" applyBorder="1" applyAlignment="1">
      <alignment horizontal="center" vertical="center"/>
      <protection/>
    </xf>
    <xf numFmtId="0" fontId="9" fillId="0" borderId="0" xfId="49" applyFont="1">
      <alignment/>
      <protection/>
    </xf>
    <xf numFmtId="0" fontId="5" fillId="0" borderId="22" xfId="49" applyFont="1" applyBorder="1" applyAlignment="1">
      <alignment horizontal="center"/>
      <protection/>
    </xf>
    <xf numFmtId="0" fontId="5" fillId="0" borderId="28" xfId="49" applyFont="1" applyBorder="1" applyAlignment="1">
      <alignment horizontal="center"/>
      <protection/>
    </xf>
    <xf numFmtId="0" fontId="28" fillId="0" borderId="28" xfId="49" applyFont="1" applyBorder="1" applyAlignment="1">
      <alignment horizontal="center"/>
      <protection/>
    </xf>
    <xf numFmtId="0" fontId="5" fillId="0" borderId="13" xfId="49" applyFont="1" applyBorder="1" applyAlignment="1">
      <alignment horizontal="center"/>
      <protection/>
    </xf>
    <xf numFmtId="0" fontId="5" fillId="0" borderId="10" xfId="49" applyFont="1" applyBorder="1" applyAlignment="1">
      <alignment horizontal="center"/>
      <protection/>
    </xf>
    <xf numFmtId="0" fontId="5" fillId="0" borderId="14" xfId="49" applyFont="1" applyBorder="1" applyAlignment="1">
      <alignment horizontal="center"/>
      <protection/>
    </xf>
    <xf numFmtId="168" fontId="0" fillId="0" borderId="0" xfId="49" applyNumberFormat="1" applyAlignment="1">
      <alignment horizontal="center"/>
      <protection/>
    </xf>
    <xf numFmtId="0" fontId="19" fillId="0" borderId="15" xfId="49" applyFont="1" applyBorder="1" applyAlignment="1">
      <alignment horizontal="center" vertical="center"/>
      <protection/>
    </xf>
    <xf numFmtId="0" fontId="28" fillId="0" borderId="15" xfId="49" applyFont="1" applyBorder="1" applyAlignment="1">
      <alignment horizontal="center" vertical="center"/>
      <protection/>
    </xf>
    <xf numFmtId="0" fontId="28" fillId="0" borderId="53" xfId="49" applyFont="1" applyBorder="1" applyAlignment="1">
      <alignment horizontal="center" vertical="center"/>
      <protection/>
    </xf>
    <xf numFmtId="0" fontId="5" fillId="0" borderId="45" xfId="49" applyFont="1" applyBorder="1" applyAlignment="1">
      <alignment horizontal="center"/>
      <protection/>
    </xf>
    <xf numFmtId="0" fontId="5" fillId="0" borderId="15" xfId="49" applyFont="1" applyBorder="1" applyAlignment="1">
      <alignment horizontal="center"/>
      <protection/>
    </xf>
    <xf numFmtId="0" fontId="5" fillId="0" borderId="16" xfId="49" applyFont="1" applyBorder="1" applyAlignment="1">
      <alignment horizontal="center"/>
      <protection/>
    </xf>
    <xf numFmtId="0" fontId="19" fillId="0" borderId="24" xfId="49" applyFont="1" applyBorder="1" applyAlignment="1">
      <alignment horizontal="center" vertical="center"/>
      <protection/>
    </xf>
    <xf numFmtId="0" fontId="5" fillId="0" borderId="54" xfId="49" applyFont="1" applyBorder="1" applyAlignment="1">
      <alignment horizontal="center"/>
      <protection/>
    </xf>
    <xf numFmtId="0" fontId="5" fillId="0" borderId="55" xfId="49" applyFont="1" applyBorder="1" applyAlignment="1">
      <alignment horizontal="center"/>
      <protection/>
    </xf>
    <xf numFmtId="0" fontId="5" fillId="0" borderId="17" xfId="49" applyFont="1" applyBorder="1" applyAlignment="1">
      <alignment horizontal="center"/>
      <protection/>
    </xf>
    <xf numFmtId="0" fontId="5" fillId="0" borderId="0" xfId="49" applyFont="1" applyAlignment="1">
      <alignment horizontal="center"/>
      <protection/>
    </xf>
    <xf numFmtId="0" fontId="16" fillId="0" borderId="0" xfId="49" applyFont="1" applyBorder="1" applyAlignment="1">
      <alignment horizontal="center" vertical="center"/>
      <protection/>
    </xf>
    <xf numFmtId="0" fontId="28" fillId="0" borderId="41" xfId="49" applyFont="1" applyBorder="1" applyAlignment="1">
      <alignment horizontal="center" vertical="center"/>
      <protection/>
    </xf>
    <xf numFmtId="0" fontId="16" fillId="0" borderId="23" xfId="49" applyFont="1" applyBorder="1" applyAlignment="1">
      <alignment horizontal="center" vertical="center"/>
      <protection/>
    </xf>
    <xf numFmtId="168" fontId="13" fillId="0" borderId="28" xfId="49" applyNumberFormat="1" applyFont="1" applyBorder="1" applyAlignment="1">
      <alignment horizontal="center" vertical="center"/>
      <protection/>
    </xf>
    <xf numFmtId="0" fontId="40" fillId="0" borderId="28" xfId="49" applyFont="1" applyBorder="1" applyAlignment="1">
      <alignment horizontal="center" vertical="top" wrapText="1"/>
      <protection/>
    </xf>
    <xf numFmtId="0" fontId="40" fillId="0" borderId="20" xfId="49" applyFont="1" applyBorder="1" applyAlignment="1">
      <alignment horizontal="center" vertical="top" wrapText="1"/>
      <protection/>
    </xf>
    <xf numFmtId="168" fontId="41" fillId="0" borderId="56" xfId="49" applyNumberFormat="1" applyFont="1" applyBorder="1" applyAlignment="1">
      <alignment horizontal="center" vertical="top" wrapText="1"/>
      <protection/>
    </xf>
    <xf numFmtId="0" fontId="0" fillId="0" borderId="15" xfId="49" applyBorder="1" applyAlignment="1">
      <alignment horizontal="center" vertical="top" wrapText="1"/>
      <protection/>
    </xf>
    <xf numFmtId="0" fontId="0" fillId="0" borderId="15" xfId="49" applyFont="1" applyBorder="1" applyAlignment="1">
      <alignment horizontal="center" vertical="top" wrapText="1"/>
      <protection/>
    </xf>
    <xf numFmtId="0" fontId="0" fillId="0" borderId="33" xfId="49" applyFont="1" applyBorder="1" applyAlignment="1">
      <alignment horizontal="center" vertical="top" wrapText="1"/>
      <protection/>
    </xf>
    <xf numFmtId="168" fontId="42" fillId="0" borderId="15" xfId="49" applyNumberFormat="1" applyFont="1" applyBorder="1" applyAlignment="1">
      <alignment vertical="center"/>
      <protection/>
    </xf>
    <xf numFmtId="168" fontId="42" fillId="0" borderId="15" xfId="49" applyNumberFormat="1" applyFont="1" applyBorder="1" applyAlignment="1">
      <alignment horizontal="center" vertical="center"/>
      <protection/>
    </xf>
    <xf numFmtId="0" fontId="43" fillId="0" borderId="15" xfId="49" applyFont="1" applyBorder="1" applyAlignment="1">
      <alignment vertical="top" wrapText="1"/>
      <protection/>
    </xf>
    <xf numFmtId="168" fontId="42" fillId="0" borderId="33" xfId="49" applyNumberFormat="1" applyFont="1" applyBorder="1" applyAlignment="1">
      <alignment vertical="center"/>
      <protection/>
    </xf>
    <xf numFmtId="168" fontId="13" fillId="0" borderId="15" xfId="49" applyNumberFormat="1" applyFont="1" applyBorder="1" applyAlignment="1">
      <alignment horizontal="center"/>
      <protection/>
    </xf>
    <xf numFmtId="0" fontId="11" fillId="0" borderId="15" xfId="49" applyFont="1" applyBorder="1" applyAlignment="1">
      <alignment horizontal="center"/>
      <protection/>
    </xf>
    <xf numFmtId="0" fontId="3" fillId="0" borderId="15" xfId="49" applyFont="1" applyBorder="1" applyAlignment="1">
      <alignment horizontal="center" vertical="center"/>
      <protection/>
    </xf>
    <xf numFmtId="0" fontId="9" fillId="0" borderId="33" xfId="49" applyFont="1" applyBorder="1" applyAlignment="1">
      <alignment horizontal="center"/>
      <protection/>
    </xf>
    <xf numFmtId="0" fontId="44" fillId="37" borderId="44" xfId="49" applyFont="1" applyFill="1" applyBorder="1" applyAlignment="1">
      <alignment horizontal="center" vertical="center"/>
      <protection/>
    </xf>
    <xf numFmtId="0" fontId="15" fillId="0" borderId="15" xfId="49" applyFont="1" applyBorder="1" applyAlignment="1">
      <alignment horizontal="center" vertical="center"/>
      <protection/>
    </xf>
    <xf numFmtId="0" fontId="3" fillId="0" borderId="33" xfId="49" applyFont="1" applyBorder="1" applyAlignment="1">
      <alignment horizontal="center" vertical="center"/>
      <protection/>
    </xf>
    <xf numFmtId="168" fontId="45" fillId="0" borderId="24" xfId="49" applyNumberFormat="1" applyFont="1" applyBorder="1" applyAlignment="1">
      <alignment horizontal="center" vertical="top" wrapText="1"/>
      <protection/>
    </xf>
    <xf numFmtId="168" fontId="13" fillId="0" borderId="24" xfId="49" applyNumberFormat="1" applyFont="1" applyBorder="1" applyAlignment="1">
      <alignment horizontal="center" vertical="top" wrapText="1"/>
      <protection/>
    </xf>
    <xf numFmtId="168" fontId="13" fillId="0" borderId="24" xfId="49" applyNumberFormat="1" applyFont="1" applyBorder="1" applyAlignment="1">
      <alignment horizontal="center"/>
      <protection/>
    </xf>
    <xf numFmtId="0" fontId="11" fillId="0" borderId="24" xfId="49" applyFont="1" applyBorder="1" applyAlignment="1">
      <alignment horizontal="center"/>
      <protection/>
    </xf>
    <xf numFmtId="0" fontId="3" fillId="0" borderId="24" xfId="49" applyFont="1" applyBorder="1" applyAlignment="1">
      <alignment horizontal="center" vertical="center"/>
      <protection/>
    </xf>
    <xf numFmtId="0" fontId="0" fillId="0" borderId="25" xfId="49" applyBorder="1" applyAlignment="1">
      <alignment horizontal="center"/>
      <protection/>
    </xf>
    <xf numFmtId="0" fontId="16" fillId="0" borderId="0" xfId="49" applyFont="1">
      <alignment/>
      <protection/>
    </xf>
    <xf numFmtId="168" fontId="13" fillId="0" borderId="0" xfId="49" applyNumberFormat="1" applyFont="1" applyBorder="1" applyAlignment="1">
      <alignment horizontal="center"/>
      <protection/>
    </xf>
    <xf numFmtId="0" fontId="11" fillId="0" borderId="0" xfId="49" applyFont="1" applyBorder="1" applyAlignment="1">
      <alignment horizontal="center"/>
      <protection/>
    </xf>
    <xf numFmtId="0" fontId="9" fillId="0" borderId="0" xfId="49" applyFont="1" applyBorder="1" applyAlignment="1">
      <alignment horizontal="center"/>
      <protection/>
    </xf>
    <xf numFmtId="0" fontId="13" fillId="0" borderId="0" xfId="49" applyFont="1" applyBorder="1" applyAlignment="1">
      <alignment horizontal="center"/>
      <protection/>
    </xf>
    <xf numFmtId="0" fontId="15" fillId="0" borderId="0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168" fontId="19" fillId="0" borderId="57" xfId="49" applyNumberFormat="1" applyFont="1" applyFill="1" applyBorder="1" applyAlignment="1">
      <alignment horizontal="center"/>
      <protection/>
    </xf>
    <xf numFmtId="0" fontId="11" fillId="0" borderId="15" xfId="49" applyFont="1" applyBorder="1" applyAlignment="1">
      <alignment horizontal="center" vertical="center"/>
      <protection/>
    </xf>
    <xf numFmtId="0" fontId="16" fillId="0" borderId="21" xfId="49" applyFont="1" applyBorder="1" applyAlignment="1">
      <alignment horizontal="center" vertical="center"/>
      <protection/>
    </xf>
    <xf numFmtId="0" fontId="19" fillId="0" borderId="58" xfId="49" applyFont="1" applyBorder="1" applyAlignment="1">
      <alignment horizontal="center" vertical="center"/>
      <protection/>
    </xf>
    <xf numFmtId="0" fontId="28" fillId="0" borderId="58" xfId="49" applyFont="1" applyBorder="1" applyAlignment="1">
      <alignment horizontal="center" vertical="center"/>
      <protection/>
    </xf>
    <xf numFmtId="168" fontId="13" fillId="35" borderId="15" xfId="49" applyNumberFormat="1" applyFont="1" applyFill="1" applyBorder="1" applyAlignment="1">
      <alignment horizontal="center"/>
      <protection/>
    </xf>
    <xf numFmtId="0" fontId="15" fillId="35" borderId="15" xfId="49" applyFont="1" applyFill="1" applyBorder="1" applyAlignment="1">
      <alignment horizontal="center" vertical="center"/>
      <protection/>
    </xf>
    <xf numFmtId="0" fontId="3" fillId="35" borderId="33" xfId="49" applyFont="1" applyFill="1" applyBorder="1" applyAlignment="1">
      <alignment horizontal="center" vertical="center"/>
      <protection/>
    </xf>
    <xf numFmtId="0" fontId="0" fillId="0" borderId="59" xfId="49" applyBorder="1">
      <alignment/>
      <protection/>
    </xf>
    <xf numFmtId="0" fontId="16" fillId="0" borderId="59" xfId="49" applyFont="1" applyBorder="1">
      <alignment/>
      <protection/>
    </xf>
    <xf numFmtId="168" fontId="13" fillId="0" borderId="59" xfId="49" applyNumberFormat="1" applyFont="1" applyBorder="1" applyAlignment="1">
      <alignment horizontal="center"/>
      <protection/>
    </xf>
    <xf numFmtId="0" fontId="11" fillId="0" borderId="59" xfId="49" applyFont="1" applyBorder="1" applyAlignment="1">
      <alignment horizontal="center"/>
      <protection/>
    </xf>
    <xf numFmtId="0" fontId="9" fillId="0" borderId="59" xfId="49" applyFont="1" applyBorder="1" applyAlignment="1">
      <alignment horizontal="center"/>
      <protection/>
    </xf>
    <xf numFmtId="0" fontId="13" fillId="0" borderId="59" xfId="49" applyFont="1" applyBorder="1" applyAlignment="1">
      <alignment horizontal="center"/>
      <protection/>
    </xf>
    <xf numFmtId="0" fontId="15" fillId="0" borderId="59" xfId="49" applyFont="1" applyBorder="1" applyAlignment="1">
      <alignment horizontal="center" vertical="center"/>
      <protection/>
    </xf>
    <xf numFmtId="0" fontId="3" fillId="0" borderId="59" xfId="49" applyFont="1" applyBorder="1" applyAlignment="1">
      <alignment horizontal="center" vertical="center"/>
      <protection/>
    </xf>
    <xf numFmtId="168" fontId="19" fillId="0" borderId="60" xfId="49" applyNumberFormat="1" applyFont="1" applyFill="1" applyBorder="1" applyAlignment="1">
      <alignment horizontal="center"/>
      <protection/>
    </xf>
    <xf numFmtId="0" fontId="44" fillId="35" borderId="44" xfId="49" applyFont="1" applyFill="1" applyBorder="1" applyAlignment="1">
      <alignment horizontal="center" vertical="center"/>
      <protection/>
    </xf>
    <xf numFmtId="0" fontId="13" fillId="0" borderId="35" xfId="49" applyFont="1" applyBorder="1" applyAlignment="1">
      <alignment horizontal="center" vertical="center"/>
      <protection/>
    </xf>
    <xf numFmtId="0" fontId="0" fillId="0" borderId="61" xfId="49" applyBorder="1">
      <alignment/>
      <protection/>
    </xf>
    <xf numFmtId="168" fontId="5" fillId="0" borderId="62" xfId="49" applyNumberFormat="1" applyFont="1" applyBorder="1" applyAlignment="1">
      <alignment horizontal="center"/>
      <protection/>
    </xf>
    <xf numFmtId="0" fontId="15" fillId="0" borderId="63" xfId="49" applyNumberFormat="1" applyFont="1" applyBorder="1" applyAlignment="1">
      <alignment horizontal="center"/>
      <protection/>
    </xf>
    <xf numFmtId="0" fontId="3" fillId="0" borderId="64" xfId="49" applyNumberFormat="1" applyFont="1" applyBorder="1">
      <alignment/>
      <protection/>
    </xf>
    <xf numFmtId="0" fontId="15" fillId="0" borderId="63" xfId="49" applyFont="1" applyBorder="1" applyAlignment="1">
      <alignment horizontal="center"/>
      <protection/>
    </xf>
    <xf numFmtId="0" fontId="3" fillId="0" borderId="64" xfId="49" applyFont="1" applyBorder="1">
      <alignment/>
      <protection/>
    </xf>
    <xf numFmtId="0" fontId="5" fillId="34" borderId="61" xfId="49" applyFont="1" applyFill="1" applyBorder="1" applyAlignment="1">
      <alignment horizontal="center"/>
      <protection/>
    </xf>
    <xf numFmtId="0" fontId="0" fillId="0" borderId="65" xfId="49" applyBorder="1">
      <alignment/>
      <protection/>
    </xf>
    <xf numFmtId="0" fontId="15" fillId="0" borderId="66" xfId="49" applyFont="1" applyBorder="1" applyAlignment="1">
      <alignment horizontal="center"/>
      <protection/>
    </xf>
    <xf numFmtId="0" fontId="3" fillId="0" borderId="67" xfId="49" applyFont="1" applyBorder="1">
      <alignment/>
      <protection/>
    </xf>
    <xf numFmtId="0" fontId="0" fillId="0" borderId="27" xfId="49" applyBorder="1">
      <alignment/>
      <protection/>
    </xf>
    <xf numFmtId="0" fontId="0" fillId="0" borderId="68" xfId="49" applyBorder="1">
      <alignment/>
      <protection/>
    </xf>
    <xf numFmtId="0" fontId="22" fillId="0" borderId="0" xfId="49" applyFont="1">
      <alignment/>
      <protection/>
    </xf>
    <xf numFmtId="0" fontId="0" fillId="0" borderId="69" xfId="49" applyBorder="1">
      <alignment/>
      <protection/>
    </xf>
    <xf numFmtId="0" fontId="5" fillId="0" borderId="69" xfId="49" applyFont="1" applyBorder="1" applyAlignment="1">
      <alignment horizontal="center"/>
      <protection/>
    </xf>
    <xf numFmtId="0" fontId="0" fillId="0" borderId="69" xfId="49" applyBorder="1" applyAlignment="1">
      <alignment horizontal="center"/>
      <protection/>
    </xf>
    <xf numFmtId="0" fontId="5" fillId="0" borderId="70" xfId="49" applyFont="1" applyBorder="1" applyAlignment="1">
      <alignment horizontal="center"/>
      <protection/>
    </xf>
    <xf numFmtId="0" fontId="0" fillId="0" borderId="0" xfId="49" applyBorder="1">
      <alignment/>
      <protection/>
    </xf>
    <xf numFmtId="0" fontId="0" fillId="0" borderId="71" xfId="49" applyBorder="1">
      <alignment/>
      <protection/>
    </xf>
    <xf numFmtId="168" fontId="5" fillId="0" borderId="72" xfId="49" applyNumberFormat="1" applyFont="1" applyBorder="1" applyAlignment="1">
      <alignment horizontal="center"/>
      <protection/>
    </xf>
    <xf numFmtId="0" fontId="0" fillId="0" borderId="73" xfId="49" applyBorder="1">
      <alignment/>
      <protection/>
    </xf>
    <xf numFmtId="0" fontId="0" fillId="0" borderId="74" xfId="49" applyBorder="1">
      <alignment/>
      <protection/>
    </xf>
    <xf numFmtId="0" fontId="33" fillId="0" borderId="0" xfId="49" applyFont="1" applyBorder="1" applyAlignment="1">
      <alignment horizontal="fill"/>
      <protection/>
    </xf>
    <xf numFmtId="0" fontId="15" fillId="0" borderId="63" xfId="49" applyFont="1" applyBorder="1">
      <alignment/>
      <protection/>
    </xf>
    <xf numFmtId="0" fontId="15" fillId="0" borderId="66" xfId="49" applyFont="1" applyBorder="1">
      <alignment/>
      <protection/>
    </xf>
    <xf numFmtId="0" fontId="5" fillId="0" borderId="72" xfId="49" applyFont="1" applyBorder="1" applyAlignment="1">
      <alignment horizontal="center"/>
      <protection/>
    </xf>
    <xf numFmtId="0" fontId="13" fillId="0" borderId="69" xfId="49" applyFont="1" applyBorder="1" applyAlignment="1">
      <alignment horizontal="center"/>
      <protection/>
    </xf>
    <xf numFmtId="0" fontId="16" fillId="0" borderId="69" xfId="49" applyFont="1" applyBorder="1" applyAlignment="1">
      <alignment horizontal="center"/>
      <protection/>
    </xf>
    <xf numFmtId="0" fontId="16" fillId="0" borderId="69" xfId="49" applyFont="1" applyBorder="1">
      <alignment/>
      <protection/>
    </xf>
    <xf numFmtId="0" fontId="5" fillId="0" borderId="62" xfId="49" applyFont="1" applyBorder="1" applyAlignment="1">
      <alignment horizontal="center"/>
      <protection/>
    </xf>
    <xf numFmtId="0" fontId="5" fillId="0" borderId="0" xfId="49" applyFont="1" applyBorder="1" applyAlignment="1">
      <alignment horizontal="center"/>
      <protection/>
    </xf>
    <xf numFmtId="0" fontId="15" fillId="0" borderId="0" xfId="49" applyFont="1" applyBorder="1" applyAlignment="1">
      <alignment horizontal="center"/>
      <protection/>
    </xf>
    <xf numFmtId="0" fontId="3" fillId="0" borderId="0" xfId="49" applyFont="1" applyBorder="1">
      <alignment/>
      <protection/>
    </xf>
    <xf numFmtId="0" fontId="15" fillId="0" borderId="0" xfId="49" applyFont="1" applyBorder="1">
      <alignment/>
      <protection/>
    </xf>
    <xf numFmtId="0" fontId="48" fillId="0" borderId="0" xfId="49" applyFont="1" applyFill="1" applyBorder="1">
      <alignment/>
      <protection/>
    </xf>
    <xf numFmtId="0" fontId="0" fillId="0" borderId="0" xfId="49" applyFill="1" applyBorder="1">
      <alignment/>
      <protection/>
    </xf>
    <xf numFmtId="0" fontId="5" fillId="0" borderId="0" xfId="49" applyFont="1" applyFill="1" applyBorder="1" applyAlignment="1">
      <alignment horizontal="center"/>
      <protection/>
    </xf>
    <xf numFmtId="0" fontId="0" fillId="0" borderId="0" xfId="49" applyBorder="1" applyAlignment="1">
      <alignment horizontal="center"/>
      <protection/>
    </xf>
    <xf numFmtId="0" fontId="0" fillId="38" borderId="0" xfId="49" applyFill="1">
      <alignment/>
      <protection/>
    </xf>
    <xf numFmtId="0" fontId="0" fillId="0" borderId="0" xfId="49" applyFont="1" applyFill="1" applyBorder="1" applyAlignment="1">
      <alignment horizontal="center"/>
      <protection/>
    </xf>
    <xf numFmtId="0" fontId="49" fillId="0" borderId="0" xfId="0" applyFont="1" applyAlignment="1">
      <alignment horizontal="center" readingOrder="1"/>
    </xf>
    <xf numFmtId="168" fontId="5" fillId="34" borderId="61" xfId="49" applyNumberFormat="1" applyFont="1" applyFill="1" applyBorder="1" applyAlignment="1">
      <alignment horizontal="center"/>
      <protection/>
    </xf>
    <xf numFmtId="168" fontId="5" fillId="34" borderId="75" xfId="49" applyNumberFormat="1" applyFont="1" applyFill="1" applyBorder="1" applyAlignment="1">
      <alignment horizontal="center"/>
      <protection/>
    </xf>
    <xf numFmtId="168" fontId="5" fillId="34" borderId="65" xfId="49" applyNumberFormat="1" applyFont="1" applyFill="1" applyBorder="1" applyAlignment="1">
      <alignment horizontal="center"/>
      <protection/>
    </xf>
    <xf numFmtId="168" fontId="13" fillId="39" borderId="15" xfId="0" applyNumberFormat="1" applyFont="1" applyFill="1" applyBorder="1" applyAlignment="1">
      <alignment horizontal="center"/>
    </xf>
    <xf numFmtId="0" fontId="13" fillId="39" borderId="15" xfId="0" applyFont="1" applyFill="1" applyBorder="1" applyAlignment="1">
      <alignment horizontal="center"/>
    </xf>
    <xf numFmtId="0" fontId="16" fillId="39" borderId="15" xfId="0" applyFont="1" applyFill="1" applyBorder="1" applyAlignment="1">
      <alignment horizontal="center"/>
    </xf>
    <xf numFmtId="0" fontId="16" fillId="39" borderId="15" xfId="0" applyFont="1" applyFill="1" applyBorder="1" applyAlignment="1">
      <alignment horizontal="center" vertical="center"/>
    </xf>
    <xf numFmtId="168" fontId="31" fillId="40" borderId="15" xfId="0" applyNumberFormat="1" applyFont="1" applyFill="1" applyBorder="1" applyAlignment="1">
      <alignment horizontal="center"/>
    </xf>
    <xf numFmtId="0" fontId="13" fillId="40" borderId="15" xfId="0" applyFont="1" applyFill="1" applyBorder="1" applyAlignment="1">
      <alignment horizontal="center"/>
    </xf>
    <xf numFmtId="0" fontId="16" fillId="40" borderId="15" xfId="0" applyFont="1" applyFill="1" applyBorder="1" applyAlignment="1">
      <alignment horizontal="center"/>
    </xf>
    <xf numFmtId="0" fontId="10" fillId="0" borderId="55" xfId="49" applyFont="1" applyBorder="1" applyAlignment="1" applyProtection="1">
      <alignment horizontal="center"/>
      <protection locked="0"/>
    </xf>
    <xf numFmtId="165" fontId="9" fillId="0" borderId="76" xfId="49" applyNumberFormat="1" applyFont="1" applyFill="1" applyBorder="1" applyAlignment="1">
      <alignment vertical="center"/>
      <protection/>
    </xf>
    <xf numFmtId="166" fontId="0" fillId="0" borderId="77" xfId="49" applyNumberFormat="1" applyFill="1" applyBorder="1" applyAlignment="1">
      <alignment vertical="center"/>
      <protection/>
    </xf>
    <xf numFmtId="167" fontId="15" fillId="0" borderId="0" xfId="49" applyNumberFormat="1" applyFont="1" applyFill="1" applyBorder="1" applyAlignment="1">
      <alignment horizontal="center" vertical="center"/>
      <protection/>
    </xf>
    <xf numFmtId="0" fontId="22" fillId="0" borderId="0" xfId="49" applyFont="1" applyFill="1" applyAlignment="1">
      <alignment horizontal="center" vertical="center"/>
      <protection/>
    </xf>
    <xf numFmtId="167" fontId="15" fillId="0" borderId="44" xfId="49" applyNumberFormat="1" applyFont="1" applyFill="1" applyBorder="1" applyAlignment="1">
      <alignment horizontal="center" vertical="center"/>
      <protection/>
    </xf>
    <xf numFmtId="0" fontId="13" fillId="0" borderId="21" xfId="49" applyFont="1" applyFill="1" applyBorder="1" applyAlignment="1">
      <alignment vertical="center" wrapText="1"/>
      <protection/>
    </xf>
    <xf numFmtId="0" fontId="0" fillId="0" borderId="13" xfId="49" applyFont="1" applyFill="1" applyBorder="1" applyAlignment="1">
      <alignment horizontal="center" vertical="center"/>
      <protection/>
    </xf>
    <xf numFmtId="0" fontId="9" fillId="0" borderId="45" xfId="49" applyFont="1" applyFill="1" applyBorder="1" applyAlignment="1">
      <alignment horizontal="center" vertical="center"/>
      <protection/>
    </xf>
    <xf numFmtId="0" fontId="9" fillId="0" borderId="15" xfId="49" applyFont="1" applyBorder="1" applyAlignment="1">
      <alignment horizontal="center"/>
      <protection/>
    </xf>
    <xf numFmtId="0" fontId="9" fillId="0" borderId="15" xfId="49" applyFont="1" applyBorder="1" applyAlignment="1" applyProtection="1">
      <alignment horizontal="center"/>
      <protection locked="0"/>
    </xf>
    <xf numFmtId="0" fontId="9" fillId="0" borderId="54" xfId="49" applyFont="1" applyFill="1" applyBorder="1" applyAlignment="1">
      <alignment horizontal="center" vertical="center"/>
      <protection/>
    </xf>
    <xf numFmtId="0" fontId="9" fillId="0" borderId="55" xfId="49" applyFont="1" applyBorder="1" applyAlignment="1">
      <alignment horizontal="center"/>
      <protection/>
    </xf>
    <xf numFmtId="0" fontId="9" fillId="0" borderId="55" xfId="49" applyFont="1" applyFill="1" applyBorder="1" applyAlignment="1">
      <alignment horizontal="center" vertical="center"/>
      <protection/>
    </xf>
    <xf numFmtId="166" fontId="9" fillId="0" borderId="76" xfId="49" applyNumberFormat="1" applyFont="1" applyFill="1" applyBorder="1" applyAlignment="1">
      <alignment vertical="center"/>
      <protection/>
    </xf>
    <xf numFmtId="166" fontId="9" fillId="0" borderId="27" xfId="49" applyNumberFormat="1" applyFont="1" applyFill="1" applyBorder="1" applyAlignment="1">
      <alignment vertical="center"/>
      <protection/>
    </xf>
    <xf numFmtId="0" fontId="0" fillId="0" borderId="45" xfId="49" applyFill="1" applyBorder="1" applyAlignment="1">
      <alignment horizontal="center" vertical="center"/>
      <protection/>
    </xf>
    <xf numFmtId="0" fontId="0" fillId="0" borderId="54" xfId="49" applyFill="1" applyBorder="1" applyAlignment="1">
      <alignment horizontal="center" vertical="center"/>
      <protection/>
    </xf>
    <xf numFmtId="166" fontId="3" fillId="0" borderId="78" xfId="49" applyNumberFormat="1" applyFont="1" applyFill="1" applyBorder="1" applyAlignment="1">
      <alignment vertical="center"/>
      <protection/>
    </xf>
    <xf numFmtId="166" fontId="3" fillId="0" borderId="76" xfId="49" applyNumberFormat="1" applyFont="1" applyFill="1" applyBorder="1" applyAlignment="1">
      <alignment vertical="center"/>
      <protection/>
    </xf>
    <xf numFmtId="0" fontId="0" fillId="0" borderId="45" xfId="49" applyFont="1" applyFill="1" applyBorder="1" applyAlignment="1">
      <alignment horizontal="center" vertical="center"/>
      <protection/>
    </xf>
    <xf numFmtId="0" fontId="0" fillId="0" borderId="54" xfId="49" applyFont="1" applyFill="1" applyBorder="1" applyAlignment="1">
      <alignment horizontal="center" vertical="center"/>
      <protection/>
    </xf>
    <xf numFmtId="0" fontId="0" fillId="0" borderId="79" xfId="49" applyFont="1" applyFill="1" applyBorder="1" applyAlignment="1">
      <alignment horizontal="center" vertical="center"/>
      <protection/>
    </xf>
    <xf numFmtId="167" fontId="15" fillId="0" borderId="80" xfId="49" applyNumberFormat="1" applyFont="1" applyFill="1" applyBorder="1" applyAlignment="1">
      <alignment vertical="center"/>
      <protection/>
    </xf>
    <xf numFmtId="0" fontId="0" fillId="0" borderId="13" xfId="49" applyFont="1" applyFill="1" applyBorder="1" applyAlignment="1">
      <alignment horizontal="center" vertical="center"/>
      <protection/>
    </xf>
    <xf numFmtId="0" fontId="0" fillId="0" borderId="10" xfId="49" applyFont="1" applyFill="1" applyBorder="1" applyAlignment="1">
      <alignment horizontal="center" vertical="center"/>
      <protection/>
    </xf>
    <xf numFmtId="0" fontId="0" fillId="0" borderId="14" xfId="49" applyFont="1" applyFill="1" applyBorder="1" applyAlignment="1">
      <alignment horizontal="center" vertical="center"/>
      <protection/>
    </xf>
    <xf numFmtId="167" fontId="15" fillId="0" borderId="81" xfId="49" applyNumberFormat="1" applyFont="1" applyFill="1" applyBorder="1" applyAlignment="1">
      <alignment horizontal="center" vertical="center"/>
      <protection/>
    </xf>
    <xf numFmtId="167" fontId="15" fillId="0" borderId="82" xfId="49" applyNumberFormat="1" applyFont="1" applyFill="1" applyBorder="1" applyAlignment="1">
      <alignment horizontal="center" vertical="center"/>
      <protection/>
    </xf>
    <xf numFmtId="0" fontId="10" fillId="0" borderId="10" xfId="49" applyFont="1" applyBorder="1" applyAlignment="1">
      <alignment horizontal="center" vertical="center"/>
      <protection/>
    </xf>
    <xf numFmtId="167" fontId="15" fillId="0" borderId="81" xfId="49" applyNumberFormat="1" applyFont="1" applyFill="1" applyBorder="1" applyAlignment="1">
      <alignment vertical="center"/>
      <protection/>
    </xf>
    <xf numFmtId="167" fontId="15" fillId="0" borderId="82" xfId="49" applyNumberFormat="1" applyFont="1" applyFill="1" applyBorder="1" applyAlignment="1">
      <alignment vertical="center"/>
      <protection/>
    </xf>
    <xf numFmtId="167" fontId="15" fillId="0" borderId="26" xfId="49" applyNumberFormat="1" applyFont="1" applyFill="1" applyBorder="1" applyAlignment="1">
      <alignment vertical="center"/>
      <protection/>
    </xf>
    <xf numFmtId="0" fontId="13" fillId="0" borderId="21" xfId="49" applyFont="1" applyFill="1" applyBorder="1" applyAlignment="1">
      <alignment horizontal="right" vertical="center" wrapText="1"/>
      <protection/>
    </xf>
    <xf numFmtId="0" fontId="5" fillId="0" borderId="83" xfId="49" applyFont="1" applyFill="1" applyBorder="1" applyAlignment="1">
      <alignment horizontal="center" vertical="center"/>
      <protection/>
    </xf>
    <xf numFmtId="166" fontId="0" fillId="0" borderId="25" xfId="49" applyNumberFormat="1" applyFill="1" applyBorder="1" applyAlignment="1">
      <alignment vertical="center"/>
      <protection/>
    </xf>
    <xf numFmtId="0" fontId="9" fillId="0" borderId="0" xfId="49" applyFont="1" applyFill="1" applyBorder="1" applyAlignment="1">
      <alignment horizontal="center" vertical="center"/>
      <protection/>
    </xf>
    <xf numFmtId="0" fontId="50" fillId="0" borderId="45" xfId="49" applyFont="1" applyFill="1" applyBorder="1" applyAlignment="1">
      <alignment horizontal="center" vertical="center"/>
      <protection/>
    </xf>
    <xf numFmtId="0" fontId="9" fillId="0" borderId="16" xfId="49" applyFont="1" applyBorder="1" applyAlignment="1">
      <alignment horizontal="center"/>
      <protection/>
    </xf>
    <xf numFmtId="0" fontId="9" fillId="0" borderId="15" xfId="49" applyFont="1" applyBorder="1" applyAlignment="1">
      <alignment horizontal="center" wrapText="1"/>
      <protection/>
    </xf>
    <xf numFmtId="0" fontId="9" fillId="0" borderId="15" xfId="49" applyFont="1" applyFill="1" applyBorder="1" applyAlignment="1">
      <alignment horizontal="center"/>
      <protection/>
    </xf>
    <xf numFmtId="0" fontId="9" fillId="0" borderId="79" xfId="49" applyFont="1" applyFill="1" applyBorder="1" applyAlignment="1">
      <alignment horizontal="center" vertical="center"/>
      <protection/>
    </xf>
    <xf numFmtId="167" fontId="15" fillId="0" borderId="44" xfId="49" applyNumberFormat="1" applyFont="1" applyFill="1" applyBorder="1" applyAlignment="1">
      <alignment vertical="center"/>
      <protection/>
    </xf>
    <xf numFmtId="167" fontId="15" fillId="0" borderId="84" xfId="49" applyNumberFormat="1" applyFont="1" applyFill="1" applyBorder="1" applyAlignment="1">
      <alignment vertical="center"/>
      <protection/>
    </xf>
    <xf numFmtId="0" fontId="13" fillId="41" borderId="15" xfId="0" applyFont="1" applyFill="1" applyBorder="1" applyAlignment="1">
      <alignment/>
    </xf>
    <xf numFmtId="168" fontId="13" fillId="41" borderId="15" xfId="0" applyNumberFormat="1" applyFont="1" applyFill="1" applyBorder="1" applyAlignment="1">
      <alignment horizontal="center"/>
    </xf>
    <xf numFmtId="0" fontId="13" fillId="41" borderId="15" xfId="0" applyFont="1" applyFill="1" applyBorder="1" applyAlignment="1">
      <alignment horizontal="center"/>
    </xf>
    <xf numFmtId="0" fontId="16" fillId="41" borderId="15" xfId="0" applyFont="1" applyFill="1" applyBorder="1" applyAlignment="1">
      <alignment horizontal="center"/>
    </xf>
    <xf numFmtId="0" fontId="16" fillId="41" borderId="15" xfId="0" applyFont="1" applyFill="1" applyBorder="1" applyAlignment="1">
      <alignment horizontal="center" vertical="center"/>
    </xf>
    <xf numFmtId="0" fontId="16" fillId="41" borderId="0" xfId="0" applyFont="1" applyFill="1" applyBorder="1" applyAlignment="1">
      <alignment horizontal="center"/>
    </xf>
    <xf numFmtId="1" fontId="34" fillId="41" borderId="0" xfId="0" applyNumberFormat="1" applyFont="1" applyFill="1" applyBorder="1" applyAlignment="1">
      <alignment horizontal="center"/>
    </xf>
    <xf numFmtId="0" fontId="32" fillId="42" borderId="29" xfId="0" applyFont="1" applyFill="1" applyBorder="1" applyAlignment="1">
      <alignment horizontal="center"/>
    </xf>
    <xf numFmtId="169" fontId="13" fillId="41" borderId="30" xfId="0" applyNumberFormat="1" applyFont="1" applyFill="1" applyBorder="1" applyAlignment="1">
      <alignment horizontal="center"/>
    </xf>
    <xf numFmtId="0" fontId="16" fillId="41" borderId="0" xfId="0" applyFont="1" applyFill="1" applyAlignment="1">
      <alignment/>
    </xf>
    <xf numFmtId="0" fontId="11" fillId="41" borderId="15" xfId="0" applyFont="1" applyFill="1" applyBorder="1" applyAlignment="1">
      <alignment horizontal="center"/>
    </xf>
    <xf numFmtId="0" fontId="3" fillId="41" borderId="15" xfId="0" applyFont="1" applyFill="1" applyBorder="1" applyAlignment="1">
      <alignment horizontal="center" vertical="center"/>
    </xf>
    <xf numFmtId="0" fontId="9" fillId="41" borderId="15" xfId="0" applyFont="1" applyFill="1" applyBorder="1" applyAlignment="1">
      <alignment horizontal="center"/>
    </xf>
    <xf numFmtId="0" fontId="33" fillId="41" borderId="29" xfId="0" applyFont="1" applyFill="1" applyBorder="1" applyAlignment="1">
      <alignment horizontal="center"/>
    </xf>
    <xf numFmtId="0" fontId="16" fillId="41" borderId="40" xfId="0" applyFont="1" applyFill="1" applyBorder="1" applyAlignment="1">
      <alignment horizontal="center" vertical="center"/>
    </xf>
    <xf numFmtId="0" fontId="19" fillId="41" borderId="10" xfId="0" applyFont="1" applyFill="1" applyBorder="1" applyAlignment="1">
      <alignment horizontal="center" vertical="center"/>
    </xf>
    <xf numFmtId="0" fontId="28" fillId="41" borderId="10" xfId="0" applyFont="1" applyFill="1" applyBorder="1" applyAlignment="1">
      <alignment horizontal="center" vertical="center"/>
    </xf>
    <xf numFmtId="169" fontId="12" fillId="41" borderId="36" xfId="0" applyNumberFormat="1" applyFont="1" applyFill="1" applyBorder="1" applyAlignment="1">
      <alignment horizontal="center" vertical="center"/>
    </xf>
    <xf numFmtId="0" fontId="15" fillId="41" borderId="15" xfId="0" applyFont="1" applyFill="1" applyBorder="1" applyAlignment="1">
      <alignment horizontal="center" vertical="center"/>
    </xf>
    <xf numFmtId="0" fontId="33" fillId="41" borderId="38" xfId="0" applyFont="1" applyFill="1" applyBorder="1" applyAlignment="1">
      <alignment horizontal="center"/>
    </xf>
    <xf numFmtId="0" fontId="16" fillId="41" borderId="41" xfId="0" applyFont="1" applyFill="1" applyBorder="1" applyAlignment="1">
      <alignment horizontal="center" vertical="center"/>
    </xf>
    <xf numFmtId="0" fontId="19" fillId="41" borderId="15" xfId="0" applyFont="1" applyFill="1" applyBorder="1" applyAlignment="1">
      <alignment horizontal="center" vertical="center"/>
    </xf>
    <xf numFmtId="0" fontId="28" fillId="41" borderId="15" xfId="0" applyFont="1" applyFill="1" applyBorder="1" applyAlignment="1">
      <alignment horizontal="center" vertical="center"/>
    </xf>
    <xf numFmtId="0" fontId="33" fillId="41" borderId="39" xfId="0" applyFont="1" applyFill="1" applyBorder="1" applyAlignment="1">
      <alignment horizontal="center"/>
    </xf>
    <xf numFmtId="0" fontId="16" fillId="41" borderId="42" xfId="0" applyFont="1" applyFill="1" applyBorder="1" applyAlignment="1">
      <alignment horizontal="center" vertical="center"/>
    </xf>
    <xf numFmtId="0" fontId="19" fillId="41" borderId="24" xfId="0" applyFont="1" applyFill="1" applyBorder="1" applyAlignment="1">
      <alignment horizontal="center" vertical="center"/>
    </xf>
    <xf numFmtId="0" fontId="28" fillId="41" borderId="24" xfId="0" applyFont="1" applyFill="1" applyBorder="1" applyAlignment="1">
      <alignment horizontal="center" vertical="center"/>
    </xf>
    <xf numFmtId="0" fontId="105" fillId="41" borderId="15" xfId="0" applyFont="1" applyFill="1" applyBorder="1" applyAlignment="1">
      <alignment horizontal="center"/>
    </xf>
    <xf numFmtId="0" fontId="55" fillId="0" borderId="45" xfId="49" applyFont="1" applyFill="1" applyBorder="1" applyAlignment="1">
      <alignment horizontal="center" vertical="center"/>
      <protection/>
    </xf>
    <xf numFmtId="0" fontId="55" fillId="0" borderId="15" xfId="49" applyFont="1" applyBorder="1" applyAlignment="1">
      <alignment horizontal="center"/>
      <protection/>
    </xf>
    <xf numFmtId="0" fontId="56" fillId="0" borderId="15" xfId="49" applyFont="1" applyBorder="1" applyAlignment="1" applyProtection="1">
      <alignment horizontal="center"/>
      <protection locked="0"/>
    </xf>
    <xf numFmtId="0" fontId="55" fillId="0" borderId="16" xfId="49" applyFont="1" applyFill="1" applyBorder="1" applyAlignment="1">
      <alignment horizontal="center" vertical="center"/>
      <protection/>
    </xf>
    <xf numFmtId="0" fontId="55" fillId="0" borderId="15" xfId="49" applyFont="1" applyFill="1" applyBorder="1" applyAlignment="1">
      <alignment horizontal="center" vertical="center"/>
      <protection/>
    </xf>
    <xf numFmtId="0" fontId="18" fillId="0" borderId="45" xfId="49" applyFont="1" applyFill="1" applyBorder="1" applyAlignment="1">
      <alignment horizontal="center" vertical="center"/>
      <protection/>
    </xf>
    <xf numFmtId="168" fontId="13" fillId="43" borderId="28" xfId="49" applyNumberFormat="1" applyFont="1" applyFill="1" applyBorder="1" applyAlignment="1">
      <alignment horizontal="center" vertical="center"/>
      <protection/>
    </xf>
    <xf numFmtId="0" fontId="0" fillId="43" borderId="15" xfId="49" applyFont="1" applyFill="1" applyBorder="1" applyAlignment="1">
      <alignment horizontal="center" vertical="top" wrapText="1"/>
      <protection/>
    </xf>
    <xf numFmtId="168" fontId="13" fillId="43" borderId="15" xfId="0" applyNumberFormat="1" applyFont="1" applyFill="1" applyBorder="1" applyAlignment="1">
      <alignment horizontal="center"/>
    </xf>
    <xf numFmtId="0" fontId="13" fillId="43" borderId="15" xfId="0" applyFont="1" applyFill="1" applyBorder="1" applyAlignment="1">
      <alignment horizontal="center"/>
    </xf>
    <xf numFmtId="0" fontId="16" fillId="43" borderId="15" xfId="0" applyFont="1" applyFill="1" applyBorder="1" applyAlignment="1">
      <alignment horizontal="center"/>
    </xf>
    <xf numFmtId="0" fontId="16" fillId="43" borderId="15" xfId="0" applyFont="1" applyFill="1" applyBorder="1" applyAlignment="1">
      <alignment horizontal="center" vertical="center"/>
    </xf>
    <xf numFmtId="166" fontId="14" fillId="44" borderId="28" xfId="49" applyNumberFormat="1" applyFont="1" applyFill="1" applyBorder="1" applyAlignment="1">
      <alignment horizontal="right" vertical="center"/>
      <protection/>
    </xf>
    <xf numFmtId="166" fontId="14" fillId="44" borderId="49" xfId="49" applyNumberFormat="1" applyFont="1" applyFill="1" applyBorder="1" applyAlignment="1">
      <alignment horizontal="right" vertical="center"/>
      <protection/>
    </xf>
    <xf numFmtId="0" fontId="19" fillId="0" borderId="0" xfId="0" applyFont="1" applyFill="1" applyBorder="1" applyAlignment="1">
      <alignment horizontal="center" vertical="center"/>
    </xf>
    <xf numFmtId="0" fontId="1" fillId="0" borderId="85" xfId="49" applyFont="1" applyFill="1" applyBorder="1" applyAlignment="1">
      <alignment horizontal="center" vertical="top" wrapText="1"/>
      <protection/>
    </xf>
    <xf numFmtId="0" fontId="1" fillId="0" borderId="40" xfId="49" applyFont="1" applyFill="1" applyBorder="1" applyAlignment="1">
      <alignment horizontal="center" vertical="top" wrapText="1"/>
      <protection/>
    </xf>
    <xf numFmtId="0" fontId="2" fillId="0" borderId="14" xfId="49" applyFont="1" applyFill="1" applyBorder="1" applyAlignment="1">
      <alignment horizontal="right" vertical="center" wrapText="1"/>
      <protection/>
    </xf>
    <xf numFmtId="0" fontId="1" fillId="0" borderId="13" xfId="49" applyFont="1" applyFill="1" applyBorder="1" applyAlignment="1">
      <alignment horizontal="center" vertical="center"/>
      <protection/>
    </xf>
    <xf numFmtId="0" fontId="1" fillId="0" borderId="13" xfId="49" applyFont="1" applyFill="1" applyBorder="1" applyAlignment="1">
      <alignment horizontal="center" vertical="center" wrapText="1"/>
      <protection/>
    </xf>
    <xf numFmtId="0" fontId="4" fillId="0" borderId="14" xfId="49" applyFont="1" applyFill="1" applyBorder="1" applyAlignment="1">
      <alignment horizontal="right" vertical="center" wrapText="1"/>
      <protection/>
    </xf>
    <xf numFmtId="0" fontId="51" fillId="0" borderId="86" xfId="49" applyFont="1" applyFill="1" applyBorder="1" applyAlignment="1">
      <alignment horizontal="center" vertical="center" wrapText="1"/>
      <protection/>
    </xf>
    <xf numFmtId="0" fontId="51" fillId="0" borderId="87" xfId="49" applyFont="1" applyFill="1" applyBorder="1" applyAlignment="1">
      <alignment horizontal="center" vertical="center" wrapText="1"/>
      <protection/>
    </xf>
    <xf numFmtId="0" fontId="5" fillId="0" borderId="79" xfId="49" applyFont="1" applyFill="1" applyBorder="1" applyAlignment="1">
      <alignment horizontal="center" vertical="center"/>
      <protection/>
    </xf>
    <xf numFmtId="0" fontId="7" fillId="0" borderId="88" xfId="36" applyNumberFormat="1" applyFill="1" applyBorder="1" applyAlignment="1" applyProtection="1">
      <alignment horizontal="center" vertical="center"/>
      <protection/>
    </xf>
    <xf numFmtId="0" fontId="54" fillId="0" borderId="88" xfId="36" applyNumberFormat="1" applyFont="1" applyFill="1" applyBorder="1" applyAlignment="1" applyProtection="1">
      <alignment horizontal="center" vertical="center"/>
      <protection/>
    </xf>
    <xf numFmtId="0" fontId="11" fillId="0" borderId="54" xfId="49" applyFont="1" applyFill="1" applyBorder="1" applyAlignment="1">
      <alignment horizontal="center" vertical="center" wrapText="1"/>
      <protection/>
    </xf>
    <xf numFmtId="0" fontId="54" fillId="0" borderId="17" xfId="36" applyNumberFormat="1" applyFont="1" applyFill="1" applyBorder="1" applyAlignment="1" applyProtection="1">
      <alignment horizontal="center" vertical="center"/>
      <protection/>
    </xf>
    <xf numFmtId="0" fontId="5" fillId="0" borderId="54" xfId="49" applyFont="1" applyFill="1" applyBorder="1" applyAlignment="1">
      <alignment horizontal="center" vertical="center"/>
      <protection/>
    </xf>
    <xf numFmtId="0" fontId="53" fillId="0" borderId="17" xfId="36" applyNumberFormat="1" applyFont="1" applyFill="1" applyBorder="1" applyAlignment="1" applyProtection="1">
      <alignment horizontal="center" vertical="center"/>
      <protection/>
    </xf>
    <xf numFmtId="0" fontId="5" fillId="0" borderId="89" xfId="49" applyFont="1" applyFill="1" applyBorder="1" applyAlignment="1">
      <alignment horizontal="center" vertical="center"/>
      <protection/>
    </xf>
    <xf numFmtId="0" fontId="5" fillId="0" borderId="34" xfId="49" applyFont="1" applyFill="1" applyBorder="1" applyAlignment="1">
      <alignment horizontal="center" vertical="center"/>
      <protection/>
    </xf>
    <xf numFmtId="0" fontId="6" fillId="0" borderId="88" xfId="36" applyNumberFormat="1" applyFont="1" applyFill="1" applyBorder="1" applyAlignment="1" applyProtection="1">
      <alignment horizontal="center" vertical="center"/>
      <protection/>
    </xf>
    <xf numFmtId="0" fontId="8" fillId="0" borderId="17" xfId="36" applyNumberFormat="1" applyFont="1" applyFill="1" applyBorder="1" applyAlignment="1" applyProtection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84" xfId="49" applyFont="1" applyFill="1" applyBorder="1" applyAlignment="1">
      <alignment horizontal="center" vertical="center"/>
      <protection/>
    </xf>
    <xf numFmtId="0" fontId="5" fillId="0" borderId="44" xfId="49" applyFont="1" applyFill="1" applyBorder="1" applyAlignment="1">
      <alignment horizontal="center" vertical="center"/>
      <protection/>
    </xf>
    <xf numFmtId="0" fontId="17" fillId="0" borderId="0" xfId="49" applyFont="1" applyFill="1" applyBorder="1" applyAlignment="1">
      <alignment horizontal="center" vertical="center"/>
      <protection/>
    </xf>
    <xf numFmtId="0" fontId="52" fillId="0" borderId="14" xfId="49" applyFont="1" applyFill="1" applyBorder="1" applyAlignment="1">
      <alignment horizontal="right" vertical="center" wrapText="1"/>
      <protection/>
    </xf>
    <xf numFmtId="0" fontId="1" fillId="0" borderId="85" xfId="49" applyFont="1" applyFill="1" applyBorder="1" applyAlignment="1">
      <alignment horizontal="center" vertical="center" wrapText="1"/>
      <protection/>
    </xf>
    <xf numFmtId="0" fontId="1" fillId="0" borderId="40" xfId="49" applyFont="1" applyFill="1" applyBorder="1" applyAlignment="1">
      <alignment horizontal="center" vertical="center" wrapText="1"/>
      <protection/>
    </xf>
    <xf numFmtId="0" fontId="53" fillId="0" borderId="88" xfId="36" applyNumberFormat="1" applyFont="1" applyFill="1" applyBorder="1" applyAlignment="1" applyProtection="1">
      <alignment horizontal="center" vertical="center"/>
      <protection/>
    </xf>
    <xf numFmtId="0" fontId="8" fillId="0" borderId="88" xfId="36" applyNumberFormat="1" applyFont="1" applyFill="1" applyBorder="1" applyAlignment="1" applyProtection="1">
      <alignment horizontal="center" vertical="center"/>
      <protection/>
    </xf>
    <xf numFmtId="0" fontId="6" fillId="0" borderId="17" xfId="36" applyNumberFormat="1" applyFont="1" applyFill="1" applyBorder="1" applyAlignment="1" applyProtection="1">
      <alignment horizontal="center" vertical="center"/>
      <protection/>
    </xf>
    <xf numFmtId="0" fontId="11" fillId="0" borderId="0" xfId="49" applyFont="1" applyFill="1" applyBorder="1" applyAlignment="1">
      <alignment horizontal="center" vertical="center"/>
      <protection/>
    </xf>
    <xf numFmtId="0" fontId="11" fillId="45" borderId="0" xfId="49" applyFont="1" applyFill="1" applyBorder="1" applyAlignment="1">
      <alignment horizontal="center" vertical="center"/>
      <protection/>
    </xf>
    <xf numFmtId="0" fontId="23" fillId="38" borderId="0" xfId="49" applyFont="1" applyFill="1" applyBorder="1" applyAlignment="1">
      <alignment horizontal="center" vertical="center"/>
      <protection/>
    </xf>
    <xf numFmtId="168" fontId="13" fillId="0" borderId="22" xfId="49" applyNumberFormat="1" applyFont="1" applyBorder="1" applyAlignment="1">
      <alignment horizontal="center" vertical="top" wrapText="1"/>
      <protection/>
    </xf>
    <xf numFmtId="0" fontId="40" fillId="0" borderId="28" xfId="49" applyFont="1" applyBorder="1" applyAlignment="1">
      <alignment horizontal="center" vertical="top" wrapText="1"/>
      <protection/>
    </xf>
    <xf numFmtId="168" fontId="41" fillId="0" borderId="90" xfId="49" applyNumberFormat="1" applyFont="1" applyBorder="1" applyAlignment="1">
      <alignment horizontal="center" vertical="top" wrapText="1"/>
      <protection/>
    </xf>
    <xf numFmtId="0" fontId="40" fillId="0" borderId="64" xfId="49" applyFont="1" applyBorder="1" applyAlignment="1">
      <alignment horizontal="center" vertical="top" wrapText="1"/>
      <protection/>
    </xf>
    <xf numFmtId="0" fontId="16" fillId="0" borderId="23" xfId="49" applyFont="1" applyBorder="1" applyAlignment="1">
      <alignment textRotation="180"/>
      <protection/>
    </xf>
    <xf numFmtId="168" fontId="13" fillId="0" borderId="25" xfId="49" applyNumberFormat="1" applyFont="1" applyBorder="1" applyAlignment="1">
      <alignment horizontal="center" vertical="top" wrapText="1"/>
      <protection/>
    </xf>
    <xf numFmtId="168" fontId="41" fillId="0" borderId="49" xfId="49" applyNumberFormat="1" applyFont="1" applyBorder="1" applyAlignment="1">
      <alignment horizontal="center" vertical="top" wrapText="1"/>
      <protection/>
    </xf>
    <xf numFmtId="0" fontId="46" fillId="0" borderId="28" xfId="49" applyFont="1" applyBorder="1" applyAlignment="1">
      <alignment horizontal="center" vertical="top" wrapText="1"/>
      <protection/>
    </xf>
    <xf numFmtId="0" fontId="46" fillId="0" borderId="64" xfId="49" applyFont="1" applyBorder="1" applyAlignment="1">
      <alignment horizontal="center" vertical="top" wrapText="1"/>
      <protection/>
    </xf>
    <xf numFmtId="0" fontId="47" fillId="0" borderId="91" xfId="49" applyFont="1" applyBorder="1" applyAlignment="1">
      <alignment horizontal="center"/>
      <protection/>
    </xf>
    <xf numFmtId="0" fontId="28" fillId="0" borderId="76" xfId="49" applyFont="1" applyFill="1" applyBorder="1" applyAlignment="1">
      <alignment horizontal="center" vertical="top" wrapText="1"/>
      <protection/>
    </xf>
    <xf numFmtId="0" fontId="47" fillId="0" borderId="0" xfId="49" applyFont="1" applyBorder="1" applyAlignment="1">
      <alignment horizont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B613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</xdr:colOff>
      <xdr:row>30</xdr:row>
      <xdr:rowOff>85725</xdr:rowOff>
    </xdr:from>
    <xdr:to>
      <xdr:col>25</xdr:col>
      <xdr:colOff>57150</xdr:colOff>
      <xdr:row>36</xdr:row>
      <xdr:rowOff>304800</xdr:rowOff>
    </xdr:to>
    <xdr:sp>
      <xdr:nvSpPr>
        <xdr:cNvPr id="1" name="AutoShape 2"/>
        <xdr:cNvSpPr>
          <a:spLocks/>
        </xdr:cNvSpPr>
      </xdr:nvSpPr>
      <xdr:spPr>
        <a:xfrm>
          <a:off x="23907750" y="8734425"/>
          <a:ext cx="1657350" cy="1704975"/>
        </a:xfrm>
        <a:custGeom>
          <a:pathLst>
            <a:path h="1705921" w="1591144">
              <a:moveTo>
                <a:pt x="2" y="651602"/>
              </a:moveTo>
              <a:lnTo>
                <a:pt x="607766" y="651607"/>
              </a:lnTo>
              <a:lnTo>
                <a:pt x="795572" y="0"/>
              </a:lnTo>
              <a:lnTo>
                <a:pt x="983378" y="651607"/>
              </a:lnTo>
              <a:lnTo>
                <a:pt x="1591142" y="651602"/>
              </a:lnTo>
              <a:lnTo>
                <a:pt x="1099448" y="1054312"/>
              </a:lnTo>
              <a:lnTo>
                <a:pt x="1287263" y="1705915"/>
              </a:lnTo>
              <a:lnTo>
                <a:pt x="795572" y="1303199"/>
              </a:lnTo>
              <a:lnTo>
                <a:pt x="303881" y="1705915"/>
              </a:lnTo>
              <a:lnTo>
                <a:pt x="491696" y="1054312"/>
              </a:lnTo>
              <a:lnTo>
                <a:pt x="2" y="651602"/>
              </a:lnTo>
              <a:close/>
            </a:path>
          </a:pathLst>
        </a:cu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3816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533400</xdr:rowOff>
    </xdr:from>
    <xdr:to>
      <xdr:col>1</xdr:col>
      <xdr:colOff>581025</xdr:colOff>
      <xdr:row>0</xdr:row>
      <xdr:rowOff>981075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3400"/>
          <a:ext cx="752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485775</xdr:colOff>
      <xdr:row>36</xdr:row>
      <xdr:rowOff>9525</xdr:rowOff>
    </xdr:from>
    <xdr:to>
      <xdr:col>27</xdr:col>
      <xdr:colOff>476250</xdr:colOff>
      <xdr:row>36</xdr:row>
      <xdr:rowOff>628650</xdr:rowOff>
    </xdr:to>
    <xdr:pic>
      <xdr:nvPicPr>
        <xdr:cNvPr id="3" name="Immagin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65375" y="10144125"/>
          <a:ext cx="542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0</xdr:row>
      <xdr:rowOff>409575</xdr:rowOff>
    </xdr:from>
    <xdr:to>
      <xdr:col>1</xdr:col>
      <xdr:colOff>1200150</xdr:colOff>
      <xdr:row>0</xdr:row>
      <xdr:rowOff>1038225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409575"/>
          <a:ext cx="514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133350</xdr:rowOff>
    </xdr:from>
    <xdr:to>
      <xdr:col>9</xdr:col>
      <xdr:colOff>990600</xdr:colOff>
      <xdr:row>0</xdr:row>
      <xdr:rowOff>752475</xdr:rowOff>
    </xdr:to>
    <xdr:pic>
      <xdr:nvPicPr>
        <xdr:cNvPr id="5" name="Immagin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133350"/>
          <a:ext cx="885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0</xdr:row>
      <xdr:rowOff>266700</xdr:rowOff>
    </xdr:from>
    <xdr:to>
      <xdr:col>3</xdr:col>
      <xdr:colOff>133350</xdr:colOff>
      <xdr:row>1</xdr:row>
      <xdr:rowOff>38100</xdr:rowOff>
    </xdr:to>
    <xdr:pic>
      <xdr:nvPicPr>
        <xdr:cNvPr id="6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266700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1362075</xdr:colOff>
      <xdr:row>11</xdr:row>
      <xdr:rowOff>76200</xdr:rowOff>
    </xdr:from>
    <xdr:to>
      <xdr:col>17</xdr:col>
      <xdr:colOff>381000</xdr:colOff>
      <xdr:row>17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152650" y="1857375"/>
          <a:ext cx="10896600" cy="1028700"/>
        </a:xfrm>
        <a:prstGeom prst="ellipseRibbon2">
          <a:avLst>
            <a:gd name="adj" fmla="val 16398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31680" rIns="3636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FANTACINICO  2012/13
</a:t>
          </a:r>
          <a:r>
            <a:rPr lang="en-US" cap="none" sz="1400" b="1" i="0" u="none" baseline="0">
              <a:solidFill>
                <a:srgbClr val="000000"/>
              </a:solidFill>
            </a:rPr>
            <a:t>Costa d'Amalfi
</a:t>
          </a:r>
          <a:r>
            <a:rPr lang="en-US" cap="none" sz="1400" b="1" i="1" u="none" baseline="0">
              <a:solidFill>
                <a:srgbClr val="000000"/>
              </a:solidFill>
            </a:rPr>
            <a:t>Girone d'andata
</a:t>
          </a:r>
        </a:p>
      </xdr:txBody>
    </xdr:sp>
    <xdr:clientData/>
  </xdr:twoCellAnchor>
  <xdr:twoCellAnchor>
    <xdr:from>
      <xdr:col>20</xdr:col>
      <xdr:colOff>28575</xdr:colOff>
      <xdr:row>4</xdr:row>
      <xdr:rowOff>123825</xdr:rowOff>
    </xdr:from>
    <xdr:to>
      <xdr:col>22</xdr:col>
      <xdr:colOff>419100</xdr:colOff>
      <xdr:row>12</xdr:row>
      <xdr:rowOff>0</xdr:rowOff>
    </xdr:to>
    <xdr:pic>
      <xdr:nvPicPr>
        <xdr:cNvPr id="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771525"/>
          <a:ext cx="1200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9</xdr:row>
      <xdr:rowOff>47625</xdr:rowOff>
    </xdr:from>
    <xdr:to>
      <xdr:col>15</xdr:col>
      <xdr:colOff>419100</xdr:colOff>
      <xdr:row>16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638300" y="1504950"/>
          <a:ext cx="9820275" cy="1238250"/>
        </a:xfrm>
        <a:prstGeom prst="ellipseRibbon2">
          <a:avLst>
            <a:gd name="adj1" fmla="val -18333"/>
            <a:gd name="adj2" fmla="val 375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31680" rIns="3636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FANTACINICO 2012/2013
</a:t>
          </a:r>
          <a:r>
            <a:rPr lang="en-US" cap="none" sz="1400" b="1" i="0" u="none" baseline="0">
              <a:solidFill>
                <a:srgbClr val="000000"/>
              </a:solidFill>
            </a:rPr>
            <a:t>Costa d'Amalfi
</a:t>
          </a:r>
          <a:r>
            <a:rPr lang="en-US" cap="none" sz="1400" b="1" i="1" u="none" baseline="0">
              <a:solidFill>
                <a:srgbClr val="000000"/>
              </a:solidFill>
            </a:rPr>
            <a:t>Girone di ritorno</a:t>
          </a:r>
        </a:p>
      </xdr:txBody>
    </xdr:sp>
    <xdr:clientData/>
  </xdr:twoCellAnchor>
  <xdr:twoCellAnchor>
    <xdr:from>
      <xdr:col>22</xdr:col>
      <xdr:colOff>552450</xdr:colOff>
      <xdr:row>5</xdr:row>
      <xdr:rowOff>0</xdr:rowOff>
    </xdr:from>
    <xdr:to>
      <xdr:col>23</xdr:col>
      <xdr:colOff>1228725</xdr:colOff>
      <xdr:row>12</xdr:row>
      <xdr:rowOff>47625</xdr:rowOff>
    </xdr:to>
    <xdr:pic macro="[0]!OrdinaClassifica"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25825" y="809625"/>
          <a:ext cx="1228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5</xdr:row>
      <xdr:rowOff>152400</xdr:rowOff>
    </xdr:from>
    <xdr:to>
      <xdr:col>15</xdr:col>
      <xdr:colOff>200025</xdr:colOff>
      <xdr:row>14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200150" y="962025"/>
          <a:ext cx="10629900" cy="1419225"/>
        </a:xfrm>
        <a:prstGeom prst="ellipseRibbon2">
          <a:avLst>
            <a:gd name="adj1" fmla="val -23194"/>
            <a:gd name="adj2" fmla="val 25222"/>
            <a:gd name="adj3" fmla="val -46875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31680" rIns="3636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FANTACINICO 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Campione: 
</a:t>
          </a:r>
          <a:r>
            <a:rPr lang="en-US" cap="none" sz="1200" b="1" i="0" u="none" baseline="0">
              <a:solidFill>
                <a:srgbClr val="000000"/>
              </a:solidFill>
            </a:rPr>
            <a:t>Coppa Disciplina: 
</a:t>
          </a:r>
          <a:r>
            <a:rPr lang="en-US" cap="none" sz="1200" b="1" i="0" u="none" baseline="0">
              <a:solidFill>
                <a:srgbClr val="000000"/>
              </a:solidFill>
            </a:rPr>
            <a:t>Premio Fair play :  </a:t>
          </a:r>
        </a:p>
      </xdr:txBody>
    </xdr:sp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1562100</xdr:colOff>
      <xdr:row>11</xdr:row>
      <xdr:rowOff>19050</xdr:rowOff>
    </xdr:to>
    <xdr:pic macro="[0]!CancellaClassifica">
      <xdr:nvPicPr>
        <xdr:cNvPr id="2" name="Immagine 2" descr="C:\Program Files (x86)\Microsoft Office\MEDIA\CAGCAT10\j0293240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72975" y="647700"/>
          <a:ext cx="1562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2028825</xdr:colOff>
      <xdr:row>4</xdr:row>
      <xdr:rowOff>38100</xdr:rowOff>
    </xdr:from>
    <xdr:to>
      <xdr:col>20</xdr:col>
      <xdr:colOff>95250</xdr:colOff>
      <xdr:row>11</xdr:row>
      <xdr:rowOff>133350</xdr:rowOff>
    </xdr:to>
    <xdr:pic macro="[0]!OrdinaClassifica">
      <xdr:nvPicPr>
        <xdr:cNvPr id="3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01800" y="685800"/>
          <a:ext cx="12382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13</xdr:row>
      <xdr:rowOff>95250</xdr:rowOff>
    </xdr:from>
    <xdr:to>
      <xdr:col>14</xdr:col>
      <xdr:colOff>200025</xdr:colOff>
      <xdr:row>16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5381625" y="2695575"/>
          <a:ext cx="66389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3600" b="0" i="0" u="sng" strike="sngStrike" baseline="0">
              <a:solidFill>
                <a:srgbClr val="FF6600"/>
              </a:solidFill>
            </a:rPr>
            <a:t>Fase preliminare</a:t>
          </a:r>
        </a:p>
      </xdr:txBody>
    </xdr:sp>
    <xdr:clientData/>
  </xdr:twoCellAnchor>
  <xdr:twoCellAnchor>
    <xdr:from>
      <xdr:col>6</xdr:col>
      <xdr:colOff>342900</xdr:colOff>
      <xdr:row>93</xdr:row>
      <xdr:rowOff>57150</xdr:rowOff>
    </xdr:from>
    <xdr:to>
      <xdr:col>15</xdr:col>
      <xdr:colOff>104775</xdr:colOff>
      <xdr:row>97</xdr:row>
      <xdr:rowOff>57150</xdr:rowOff>
    </xdr:to>
    <xdr:sp>
      <xdr:nvSpPr>
        <xdr:cNvPr id="2" name="WordArt 2"/>
        <xdr:cNvSpPr>
          <a:spLocks/>
        </xdr:cNvSpPr>
      </xdr:nvSpPr>
      <xdr:spPr>
        <a:xfrm>
          <a:off x="5619750" y="19383375"/>
          <a:ext cx="66389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7">
              <a:ln w="9525" cmpd="sng">
                <a:noFill/>
              </a:ln>
              <a:solidFill>
                <a:srgbClr val="FF6600"/>
              </a:solidFill>
              <a:effectLst>
                <a:outerShdw dist="40186" dir="4303641" algn="ctr">
                  <a:srgbClr val="4D4D4D">
                    <a:alpha val="80010"/>
                  </a:srgbClr>
                </a:outerShdw>
              </a:effectLst>
              <a:latin typeface="Arial Black"/>
              <a:cs typeface="Arial Black"/>
            </a:rPr>
            <a:t>Fase Finale</a:t>
          </a:r>
        </a:p>
      </xdr:txBody>
    </xdr:sp>
    <xdr:clientData/>
  </xdr:twoCellAnchor>
  <xdr:twoCellAnchor>
    <xdr:from>
      <xdr:col>1</xdr:col>
      <xdr:colOff>209550</xdr:colOff>
      <xdr:row>152</xdr:row>
      <xdr:rowOff>28575</xdr:rowOff>
    </xdr:from>
    <xdr:to>
      <xdr:col>15</xdr:col>
      <xdr:colOff>447675</xdr:colOff>
      <xdr:row>156</xdr:row>
      <xdr:rowOff>142875</xdr:rowOff>
    </xdr:to>
    <xdr:sp>
      <xdr:nvSpPr>
        <xdr:cNvPr id="3" name="WordArt 3"/>
        <xdr:cNvSpPr>
          <a:spLocks/>
        </xdr:cNvSpPr>
      </xdr:nvSpPr>
      <xdr:spPr>
        <a:xfrm>
          <a:off x="428625" y="29479875"/>
          <a:ext cx="121729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3600" b="0" i="0" u="sng" strike="sngStrik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333375</xdr:colOff>
      <xdr:row>165</xdr:row>
      <xdr:rowOff>0</xdr:rowOff>
    </xdr:from>
    <xdr:to>
      <xdr:col>13</xdr:col>
      <xdr:colOff>685800</xdr:colOff>
      <xdr:row>172</xdr:row>
      <xdr:rowOff>38100</xdr:rowOff>
    </xdr:to>
    <xdr:sp>
      <xdr:nvSpPr>
        <xdr:cNvPr id="4" name="WordArt 4"/>
        <xdr:cNvSpPr>
          <a:spLocks/>
        </xdr:cNvSpPr>
      </xdr:nvSpPr>
      <xdr:spPr>
        <a:xfrm>
          <a:off x="2886075" y="31518225"/>
          <a:ext cx="7334250" cy="117157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6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17819" dir="2700000" algn="ctr">
                  <a:srgbClr val="875B0D">
                    <a:alpha val="70014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2</xdr:col>
      <xdr:colOff>9525</xdr:colOff>
      <xdr:row>174</xdr:row>
      <xdr:rowOff>28575</xdr:rowOff>
    </xdr:from>
    <xdr:to>
      <xdr:col>7</xdr:col>
      <xdr:colOff>1409700</xdr:colOff>
      <xdr:row>187</xdr:row>
      <xdr:rowOff>133350</xdr:rowOff>
    </xdr:to>
    <xdr:sp>
      <xdr:nvSpPr>
        <xdr:cNvPr id="5" name="Rettangolo 5"/>
        <xdr:cNvSpPr>
          <a:spLocks/>
        </xdr:cNvSpPr>
      </xdr:nvSpPr>
      <xdr:spPr>
        <a:xfrm>
          <a:off x="457200" y="33004125"/>
          <a:ext cx="6600825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4400" b="1" i="0" u="none" baseline="0">
              <a:solidFill>
                <a:srgbClr val="33CCCC"/>
              </a:solidFill>
            </a:rPr>
            <a:t>
</a:t>
          </a:r>
          <a:r>
            <a:rPr lang="en-US" cap="none" sz="4400" b="1" i="0" u="none" baseline="0">
              <a:solidFill>
                <a:srgbClr val="33CCCC"/>
              </a:solidFill>
            </a:rPr>
            <a:t>
</a:t>
          </a:r>
          <a:r>
            <a:rPr lang="en-US" cap="none" sz="4400" b="1" i="0" u="none" baseline="0">
              <a:solidFill>
                <a:srgbClr val="33CCCC"/>
              </a:solidFill>
            </a:rPr>
            <a:t>GEPPETTOS
</a:t>
          </a:r>
          <a:r>
            <a:rPr lang="en-US" cap="none" sz="2400" b="1" i="0" u="none" baseline="0">
              <a:solidFill>
                <a:srgbClr val="33CCCC"/>
              </a:solidFill>
            </a:rPr>
            <a:t>
</a:t>
          </a:r>
          <a:r>
            <a:rPr lang="en-US" cap="none" sz="2000" b="1" i="0" u="none" baseline="0">
              <a:solidFill>
                <a:srgbClr val="33CCCC"/>
              </a:solidFill>
            </a:rPr>
            <a:t>2° Classificato: 
</a:t>
          </a:r>
          <a:r>
            <a:rPr lang="en-US" cap="none" sz="2000" b="1" i="0" u="none" baseline="0">
              <a:solidFill>
                <a:srgbClr val="33CCCC"/>
              </a:solidFill>
            </a:rPr>
            <a:t>
</a:t>
          </a:r>
          <a:r>
            <a:rPr lang="en-US" cap="none" sz="2000" b="1" i="0" u="none" baseline="0">
              <a:solidFill>
                <a:srgbClr val="33CCCC"/>
              </a:solidFill>
            </a:rPr>
            <a:t>NEWTIM
</a:t>
          </a:r>
          <a:r>
            <a:rPr lang="en-US" cap="none" sz="2000" b="1" i="0" u="none" baseline="0">
              <a:solidFill>
                <a:srgbClr val="33CCCC"/>
              </a:solidFill>
            </a:rPr>
            <a:t>
</a:t>
          </a:r>
          <a:r>
            <a:rPr lang="en-US" cap="none" sz="2000" b="1" i="0" u="none" baseline="0">
              <a:solidFill>
                <a:srgbClr val="33CCCC"/>
              </a:solidFill>
            </a:rPr>
            <a:t>
</a:t>
          </a:r>
          <a:r>
            <a:rPr lang="en-US" cap="none" sz="2000" b="1" i="0" u="none" baseline="0">
              <a:solidFill>
                <a:srgbClr val="33CCCC"/>
              </a:solidFill>
            </a:rPr>
            <a:t>
</a:t>
          </a:r>
          <a:r>
            <a:rPr lang="en-US" cap="none" sz="2000" b="1" i="0" u="none" baseline="0">
              <a:solidFill>
                <a:srgbClr val="33CCCC"/>
              </a:solidFill>
            </a:rPr>
            <a:t>
</a:t>
          </a:r>
        </a:p>
      </xdr:txBody>
    </xdr:sp>
    <xdr:clientData/>
  </xdr:twoCellAnchor>
  <xdr:oneCellAnchor>
    <xdr:from>
      <xdr:col>2</xdr:col>
      <xdr:colOff>142875</xdr:colOff>
      <xdr:row>149</xdr:row>
      <xdr:rowOff>142875</xdr:rowOff>
    </xdr:from>
    <xdr:ext cx="5172075" cy="3543300"/>
    <xdr:sp>
      <xdr:nvSpPr>
        <xdr:cNvPr id="6" name="Rettangolo 6"/>
        <xdr:cNvSpPr>
          <a:spLocks/>
        </xdr:cNvSpPr>
      </xdr:nvSpPr>
      <xdr:spPr>
        <a:xfrm>
          <a:off x="590550" y="29108400"/>
          <a:ext cx="5172075" cy="3543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000000"/>
              </a:solidFill>
            </a:rPr>
            <a:t>Campione
</a:t>
          </a:r>
          <a:r>
            <a:rPr lang="en-US" cap="none" sz="5400" b="1" i="0" u="none" baseline="0">
              <a:solidFill>
                <a:srgbClr val="000000"/>
              </a:solidFill>
            </a:rPr>
            <a:t>17a Edizione
</a:t>
          </a:r>
          <a:r>
            <a:rPr lang="en-US" cap="none" sz="5400" b="1" i="0" u="none" baseline="0">
              <a:solidFill>
                <a:srgbClr val="000000"/>
              </a:solidFill>
            </a:rPr>
            <a:t>CoppaFantaCinica
</a:t>
          </a:r>
          <a:r>
            <a:rPr lang="en-US" cap="none" sz="5400" b="1" i="0" u="none" baseline="0">
              <a:solidFill>
                <a:srgbClr val="000000"/>
              </a:solidFill>
            </a:rPr>
            <a:t> 2012-13</a:t>
          </a:r>
        </a:p>
      </xdr:txBody>
    </xdr:sp>
    <xdr:clientData/>
  </xdr:oneCellAnchor>
  <xdr:twoCellAnchor>
    <xdr:from>
      <xdr:col>19</xdr:col>
      <xdr:colOff>266700</xdr:colOff>
      <xdr:row>4</xdr:row>
      <xdr:rowOff>85725</xdr:rowOff>
    </xdr:from>
    <xdr:to>
      <xdr:col>22</xdr:col>
      <xdr:colOff>257175</xdr:colOff>
      <xdr:row>8</xdr:row>
      <xdr:rowOff>47625</xdr:rowOff>
    </xdr:to>
    <xdr:sp macro="[0]!ClassGrA">
      <xdr:nvSpPr>
        <xdr:cNvPr id="7" name="Freccia circolare a sinistra 1"/>
        <xdr:cNvSpPr>
          <a:spLocks/>
        </xdr:cNvSpPr>
      </xdr:nvSpPr>
      <xdr:spPr>
        <a:xfrm>
          <a:off x="14868525" y="762000"/>
          <a:ext cx="1609725" cy="876300"/>
        </a:xfrm>
        <a:prstGeom prst="curvedLeftArrow">
          <a:avLst>
            <a:gd name="adj1" fmla="val 0"/>
            <a:gd name="adj2" fmla="val 37500"/>
            <a:gd name="adj3" fmla="val -36388"/>
          </a:avLst>
        </a:prstGeom>
        <a:solidFill>
          <a:srgbClr val="558ED5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20</xdr:col>
      <xdr:colOff>76200</xdr:colOff>
      <xdr:row>11</xdr:row>
      <xdr:rowOff>152400</xdr:rowOff>
    </xdr:from>
    <xdr:to>
      <xdr:col>22</xdr:col>
      <xdr:colOff>314325</xdr:colOff>
      <xdr:row>15</xdr:row>
      <xdr:rowOff>38100</xdr:rowOff>
    </xdr:to>
    <xdr:sp macro="[0]!ClassGironeB">
      <xdr:nvSpPr>
        <xdr:cNvPr id="8" name="Freccia circolare a destra 2"/>
        <xdr:cNvSpPr>
          <a:spLocks/>
        </xdr:cNvSpPr>
      </xdr:nvSpPr>
      <xdr:spPr>
        <a:xfrm>
          <a:off x="15078075" y="2295525"/>
          <a:ext cx="1457325" cy="800100"/>
        </a:xfrm>
        <a:prstGeom prst="curvedRightArrow">
          <a:avLst>
            <a:gd name="adj1" fmla="val 0"/>
            <a:gd name="adj2" fmla="val 37500"/>
            <a:gd name="adj3" fmla="val 36273"/>
          </a:avLst>
        </a:prstGeom>
        <a:solidFill>
          <a:srgbClr val="FF0000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wtim68@hotmail.com" TargetMode="External" /><Relationship Id="rId2" Type="http://schemas.openxmlformats.org/officeDocument/2006/relationships/hyperlink" Target="mailto:deangelis82@tin.it" TargetMode="External" /><Relationship Id="rId3" Type="http://schemas.openxmlformats.org/officeDocument/2006/relationships/hyperlink" Target="mailto:e.ruocco@hotmail.it" TargetMode="External" /><Relationship Id="rId4" Type="http://schemas.openxmlformats.org/officeDocument/2006/relationships/hyperlink" Target="mailto:oscarfarace2003@libero.it" TargetMode="External" /><Relationship Id="rId5" Type="http://schemas.openxmlformats.org/officeDocument/2006/relationships/hyperlink" Target="mailto:marciano.davide@libero.it" TargetMode="External" /><Relationship Id="rId6" Type="http://schemas.openxmlformats.org/officeDocument/2006/relationships/hyperlink" Target="mailto:delpizzo.b@gmail.com" TargetMode="External" /><Relationship Id="rId7" Type="http://schemas.openxmlformats.org/officeDocument/2006/relationships/hyperlink" Target="mailto:deangelis82@tin.it" TargetMode="External" /><Relationship Id="rId8" Type="http://schemas.openxmlformats.org/officeDocument/2006/relationships/hyperlink" Target="mailto:dilieto@gmail.com" TargetMode="External" /><Relationship Id="rId9" Type="http://schemas.openxmlformats.org/officeDocument/2006/relationships/hyperlink" Target="mailto:peppeliguori@live.it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AL86"/>
  <sheetViews>
    <sheetView zoomScale="70" zoomScaleNormal="70" zoomScalePageLayoutView="0" workbookViewId="0" topLeftCell="A1">
      <selection activeCell="D2" sqref="D2:E2"/>
    </sheetView>
  </sheetViews>
  <sheetFormatPr defaultColWidth="9.140625" defaultRowHeight="12.75"/>
  <cols>
    <col min="1" max="1" width="5.140625" style="1" bestFit="1" customWidth="1"/>
    <col min="2" max="2" width="20.140625" style="1" customWidth="1"/>
    <col min="3" max="3" width="9.00390625" style="2" customWidth="1"/>
    <col min="4" max="4" width="17.140625" style="3" customWidth="1"/>
    <col min="5" max="5" width="27.28125" style="3" customWidth="1"/>
    <col min="6" max="6" width="19.140625" style="2" bestFit="1" customWidth="1"/>
    <col min="7" max="7" width="8.28125" style="2" customWidth="1"/>
    <col min="8" max="8" width="18.8515625" style="1" customWidth="1"/>
    <col min="9" max="9" width="13.421875" style="2" customWidth="1"/>
    <col min="10" max="10" width="20.7109375" style="3" customWidth="1"/>
    <col min="11" max="11" width="17.00390625" style="3" customWidth="1"/>
    <col min="12" max="12" width="14.28125" style="1" bestFit="1" customWidth="1"/>
    <col min="13" max="13" width="8.57421875" style="2" customWidth="1"/>
    <col min="14" max="14" width="26.7109375" style="1" customWidth="1"/>
    <col min="15" max="15" width="4.8515625" style="1" customWidth="1"/>
    <col min="16" max="16" width="20.7109375" style="3" customWidth="1"/>
    <col min="17" max="17" width="17.00390625" style="4" customWidth="1"/>
    <col min="18" max="18" width="14.7109375" style="1" customWidth="1"/>
    <col min="19" max="19" width="10.140625" style="1" customWidth="1"/>
    <col min="20" max="20" width="21.00390625" style="1" customWidth="1"/>
    <col min="21" max="21" width="8.421875" style="1" customWidth="1"/>
    <col min="22" max="22" width="18.57421875" style="3" customWidth="1"/>
    <col min="23" max="23" width="17.140625" style="2" customWidth="1"/>
    <col min="24" max="24" width="14.7109375" style="1" customWidth="1"/>
    <col min="25" max="25" width="9.57421875" style="1" customWidth="1"/>
    <col min="26" max="26" width="26.57421875" style="1" customWidth="1"/>
    <col min="27" max="27" width="8.28125" style="1" customWidth="1"/>
    <col min="28" max="28" width="17.28125" style="2" customWidth="1"/>
    <col min="29" max="29" width="20.57421875" style="5" customWidth="1"/>
    <col min="30" max="30" width="14.57421875" style="1" customWidth="1"/>
    <col min="31" max="31" width="9.57421875" style="1" customWidth="1"/>
    <col min="32" max="32" width="10.00390625" style="1" customWidth="1"/>
    <col min="33" max="16384" width="9.140625" style="1" customWidth="1"/>
  </cols>
  <sheetData>
    <row r="1" spans="2:38" ht="90" customHeight="1">
      <c r="B1" s="429" t="s">
        <v>3</v>
      </c>
      <c r="C1" s="430"/>
      <c r="D1" s="431" t="s">
        <v>4</v>
      </c>
      <c r="E1" s="431"/>
      <c r="F1" s="6"/>
      <c r="G1" s="1"/>
      <c r="H1" s="432" t="s">
        <v>207</v>
      </c>
      <c r="I1" s="432"/>
      <c r="J1" s="431" t="s">
        <v>72</v>
      </c>
      <c r="K1" s="431"/>
      <c r="L1" s="6"/>
      <c r="N1" s="433" t="s">
        <v>68</v>
      </c>
      <c r="O1" s="433"/>
      <c r="P1" s="434" t="s">
        <v>225</v>
      </c>
      <c r="Q1" s="434"/>
      <c r="R1" s="7"/>
      <c r="T1" s="433" t="s">
        <v>69</v>
      </c>
      <c r="U1" s="433"/>
      <c r="V1" s="435" t="s">
        <v>238</v>
      </c>
      <c r="W1" s="436"/>
      <c r="Z1" s="433" t="s">
        <v>1</v>
      </c>
      <c r="AA1" s="433"/>
      <c r="AB1" s="434" t="s">
        <v>224</v>
      </c>
      <c r="AC1" s="434"/>
      <c r="AI1" s="7"/>
      <c r="AJ1" s="7"/>
      <c r="AK1" s="7"/>
      <c r="AL1" s="7"/>
    </row>
    <row r="2" spans="2:38" ht="34.5" customHeight="1" thickBot="1">
      <c r="B2" s="437" t="s">
        <v>199</v>
      </c>
      <c r="C2" s="437"/>
      <c r="D2" s="438" t="s">
        <v>7</v>
      </c>
      <c r="E2" s="439"/>
      <c r="F2" s="8"/>
      <c r="G2" s="1"/>
      <c r="H2" s="440" t="s">
        <v>208</v>
      </c>
      <c r="I2" s="440"/>
      <c r="J2" s="441" t="s">
        <v>328</v>
      </c>
      <c r="K2" s="441"/>
      <c r="L2" s="8"/>
      <c r="N2" s="442" t="s">
        <v>217</v>
      </c>
      <c r="O2" s="442"/>
      <c r="P2" s="443" t="s">
        <v>327</v>
      </c>
      <c r="Q2" s="443"/>
      <c r="R2" s="7"/>
      <c r="T2" s="444" t="s">
        <v>239</v>
      </c>
      <c r="U2" s="445"/>
      <c r="V2" s="446" t="s">
        <v>240</v>
      </c>
      <c r="W2" s="446"/>
      <c r="Z2" s="442" t="s">
        <v>226</v>
      </c>
      <c r="AA2" s="442"/>
      <c r="AB2" s="447" t="s">
        <v>6</v>
      </c>
      <c r="AC2" s="447"/>
      <c r="AI2" s="7"/>
      <c r="AJ2" s="7"/>
      <c r="AK2" s="7"/>
      <c r="AL2" s="7"/>
    </row>
    <row r="3" spans="1:38" ht="19.5" customHeight="1">
      <c r="A3" s="13" t="s">
        <v>209</v>
      </c>
      <c r="B3" s="10" t="s">
        <v>8</v>
      </c>
      <c r="C3" s="10" t="s">
        <v>9</v>
      </c>
      <c r="D3" s="10" t="s">
        <v>10</v>
      </c>
      <c r="E3" s="52" t="s">
        <v>11</v>
      </c>
      <c r="F3" s="9"/>
      <c r="G3" s="13" t="s">
        <v>209</v>
      </c>
      <c r="H3" s="10" t="s">
        <v>12</v>
      </c>
      <c r="I3" s="10" t="s">
        <v>9</v>
      </c>
      <c r="J3" s="10" t="s">
        <v>10</v>
      </c>
      <c r="K3" s="52" t="s">
        <v>11</v>
      </c>
      <c r="L3" s="9"/>
      <c r="M3" s="13" t="s">
        <v>209</v>
      </c>
      <c r="N3" s="10" t="s">
        <v>13</v>
      </c>
      <c r="O3" s="10" t="s">
        <v>9</v>
      </c>
      <c r="P3" s="10" t="s">
        <v>10</v>
      </c>
      <c r="Q3" s="14" t="s">
        <v>14</v>
      </c>
      <c r="R3" s="15"/>
      <c r="S3" s="13" t="s">
        <v>209</v>
      </c>
      <c r="T3" s="10" t="s">
        <v>12</v>
      </c>
      <c r="U3" s="10" t="s">
        <v>9</v>
      </c>
      <c r="V3" s="10" t="s">
        <v>10</v>
      </c>
      <c r="W3" s="52" t="s">
        <v>14</v>
      </c>
      <c r="Y3" s="349" t="s">
        <v>209</v>
      </c>
      <c r="Z3" s="10" t="s">
        <v>12</v>
      </c>
      <c r="AA3" s="10" t="s">
        <v>9</v>
      </c>
      <c r="AB3" s="10" t="s">
        <v>10</v>
      </c>
      <c r="AC3" s="52" t="s">
        <v>14</v>
      </c>
      <c r="AI3" s="7"/>
      <c r="AJ3" s="7"/>
      <c r="AK3" s="7"/>
      <c r="AL3" s="7"/>
    </row>
    <row r="4" spans="1:38" s="18" customFormat="1" ht="19.5" customHeight="1">
      <c r="A4" s="379">
        <v>22</v>
      </c>
      <c r="B4" s="351" t="s">
        <v>331</v>
      </c>
      <c r="C4" s="351" t="s">
        <v>15</v>
      </c>
      <c r="D4" s="351" t="s">
        <v>27</v>
      </c>
      <c r="E4" s="380">
        <v>300</v>
      </c>
      <c r="F4" s="17"/>
      <c r="G4" s="350">
        <v>8</v>
      </c>
      <c r="H4" s="381" t="s">
        <v>77</v>
      </c>
      <c r="I4" s="23" t="s">
        <v>15</v>
      </c>
      <c r="J4" s="20" t="s">
        <v>48</v>
      </c>
      <c r="K4" s="24">
        <v>600</v>
      </c>
      <c r="L4" s="17"/>
      <c r="M4" s="350">
        <v>2</v>
      </c>
      <c r="N4" s="351" t="s">
        <v>74</v>
      </c>
      <c r="O4" s="23" t="s">
        <v>15</v>
      </c>
      <c r="P4" s="20" t="s">
        <v>40</v>
      </c>
      <c r="Q4" s="24">
        <v>4000</v>
      </c>
      <c r="R4" s="22"/>
      <c r="S4" s="350">
        <v>96</v>
      </c>
      <c r="T4" s="351" t="s">
        <v>82</v>
      </c>
      <c r="U4" s="23" t="s">
        <v>15</v>
      </c>
      <c r="V4" s="20" t="s">
        <v>24</v>
      </c>
      <c r="W4" s="24">
        <v>3000</v>
      </c>
      <c r="Y4" s="350">
        <v>358</v>
      </c>
      <c r="Z4" s="351" t="s">
        <v>21</v>
      </c>
      <c r="AA4" s="23" t="s">
        <v>15</v>
      </c>
      <c r="AB4" s="20" t="s">
        <v>22</v>
      </c>
      <c r="AC4" s="24">
        <v>1050</v>
      </c>
      <c r="AI4" s="22"/>
      <c r="AJ4" s="22"/>
      <c r="AK4" s="22"/>
      <c r="AL4" s="22"/>
    </row>
    <row r="5" spans="1:38" s="18" customFormat="1" ht="19.5" customHeight="1" thickBot="1">
      <c r="A5" s="350">
        <v>223</v>
      </c>
      <c r="B5" s="351" t="s">
        <v>354</v>
      </c>
      <c r="C5" s="23" t="s">
        <v>15</v>
      </c>
      <c r="D5" s="20" t="s">
        <v>27</v>
      </c>
      <c r="E5" s="24">
        <v>200</v>
      </c>
      <c r="F5" s="17"/>
      <c r="G5" s="350">
        <v>38</v>
      </c>
      <c r="H5" s="351" t="s">
        <v>210</v>
      </c>
      <c r="I5" s="23" t="s">
        <v>15</v>
      </c>
      <c r="J5" s="20" t="s">
        <v>48</v>
      </c>
      <c r="K5" s="24">
        <v>50</v>
      </c>
      <c r="L5" s="17"/>
      <c r="M5" s="350">
        <v>19</v>
      </c>
      <c r="N5" s="351" t="s">
        <v>78</v>
      </c>
      <c r="O5" s="23" t="s">
        <v>15</v>
      </c>
      <c r="P5" s="20" t="s">
        <v>40</v>
      </c>
      <c r="Q5" s="24">
        <v>100</v>
      </c>
      <c r="R5" s="22"/>
      <c r="S5" s="350">
        <v>448</v>
      </c>
      <c r="T5" s="351" t="s">
        <v>370</v>
      </c>
      <c r="U5" s="23" t="s">
        <v>15</v>
      </c>
      <c r="V5" s="20" t="s">
        <v>34</v>
      </c>
      <c r="W5" s="24">
        <v>500</v>
      </c>
      <c r="Y5" s="350">
        <v>416</v>
      </c>
      <c r="Z5" s="351" t="s">
        <v>227</v>
      </c>
      <c r="AA5" s="23" t="s">
        <v>15</v>
      </c>
      <c r="AB5" s="20" t="s">
        <v>22</v>
      </c>
      <c r="AC5" s="24">
        <v>100</v>
      </c>
      <c r="AI5" s="22"/>
      <c r="AJ5" s="22"/>
      <c r="AK5" s="22"/>
      <c r="AL5" s="22"/>
    </row>
    <row r="6" spans="1:30" s="18" customFormat="1" ht="19.5" customHeight="1" thickBot="1">
      <c r="A6" s="414">
        <v>513</v>
      </c>
      <c r="B6" s="351" t="s">
        <v>83</v>
      </c>
      <c r="C6" s="352" t="s">
        <v>15</v>
      </c>
      <c r="D6" s="25" t="s">
        <v>34</v>
      </c>
      <c r="E6" s="24">
        <v>1350</v>
      </c>
      <c r="F6" s="343">
        <f>SUM(E4:E6)</f>
        <v>1850</v>
      </c>
      <c r="G6" s="350">
        <v>91</v>
      </c>
      <c r="H6" s="351" t="s">
        <v>84</v>
      </c>
      <c r="I6" s="352" t="s">
        <v>15</v>
      </c>
      <c r="J6" s="25" t="s">
        <v>31</v>
      </c>
      <c r="K6" s="24">
        <v>750</v>
      </c>
      <c r="L6" s="343">
        <f>SUM(K4:K6)</f>
        <v>1400</v>
      </c>
      <c r="M6" s="350">
        <v>225</v>
      </c>
      <c r="N6" s="351" t="s">
        <v>218</v>
      </c>
      <c r="O6" s="352" t="s">
        <v>15</v>
      </c>
      <c r="P6" s="25" t="s">
        <v>40</v>
      </c>
      <c r="Q6" s="24">
        <v>50</v>
      </c>
      <c r="R6" s="343">
        <f>SUM(Q4:Q6)</f>
        <v>4150</v>
      </c>
      <c r="S6" s="350">
        <v>524</v>
      </c>
      <c r="T6" s="351" t="s">
        <v>23</v>
      </c>
      <c r="U6" s="352" t="s">
        <v>15</v>
      </c>
      <c r="V6" s="25" t="s">
        <v>24</v>
      </c>
      <c r="W6" s="24">
        <v>50</v>
      </c>
      <c r="X6" s="27">
        <f>SUM(W4:W6)</f>
        <v>3550</v>
      </c>
      <c r="Y6" s="350">
        <v>421</v>
      </c>
      <c r="Z6" s="351" t="s">
        <v>80</v>
      </c>
      <c r="AA6" s="352" t="s">
        <v>15</v>
      </c>
      <c r="AB6" s="25" t="s">
        <v>41</v>
      </c>
      <c r="AC6" s="24">
        <v>850</v>
      </c>
      <c r="AD6" s="27">
        <f>SUM(AC4:AC6)</f>
        <v>2000</v>
      </c>
    </row>
    <row r="7" spans="1:30" s="18" customFormat="1" ht="19.5" customHeight="1">
      <c r="A7" s="350">
        <v>47</v>
      </c>
      <c r="B7" s="351" t="s">
        <v>29</v>
      </c>
      <c r="C7" s="23" t="s">
        <v>26</v>
      </c>
      <c r="D7" s="20" t="s">
        <v>24</v>
      </c>
      <c r="E7" s="24">
        <v>500</v>
      </c>
      <c r="F7" s="17"/>
      <c r="G7" s="350">
        <v>5</v>
      </c>
      <c r="H7" s="351" t="s">
        <v>211</v>
      </c>
      <c r="I7" s="23" t="s">
        <v>26</v>
      </c>
      <c r="J7" s="20" t="s">
        <v>40</v>
      </c>
      <c r="K7" s="24">
        <v>350</v>
      </c>
      <c r="L7" s="17"/>
      <c r="M7" s="350">
        <v>89</v>
      </c>
      <c r="N7" s="351" t="s">
        <v>85</v>
      </c>
      <c r="O7" s="23" t="s">
        <v>26</v>
      </c>
      <c r="P7" s="20" t="s">
        <v>20</v>
      </c>
      <c r="Q7" s="24">
        <v>300</v>
      </c>
      <c r="R7" s="22"/>
      <c r="S7" s="350">
        <v>1</v>
      </c>
      <c r="T7" s="351" t="s">
        <v>86</v>
      </c>
      <c r="U7" s="23" t="s">
        <v>26</v>
      </c>
      <c r="V7" s="20" t="s">
        <v>40</v>
      </c>
      <c r="W7" s="24">
        <v>1050</v>
      </c>
      <c r="X7" s="28"/>
      <c r="Y7" s="350">
        <v>600</v>
      </c>
      <c r="Z7" s="351" t="s">
        <v>325</v>
      </c>
      <c r="AA7" s="23" t="s">
        <v>26</v>
      </c>
      <c r="AB7" s="20" t="s">
        <v>35</v>
      </c>
      <c r="AC7" s="24">
        <v>2000</v>
      </c>
      <c r="AD7" s="28"/>
    </row>
    <row r="8" spans="1:29" s="18" customFormat="1" ht="19.5" customHeight="1">
      <c r="A8" s="350">
        <v>160</v>
      </c>
      <c r="B8" s="351" t="s">
        <v>355</v>
      </c>
      <c r="C8" s="23" t="s">
        <v>26</v>
      </c>
      <c r="D8" s="25" t="s">
        <v>34</v>
      </c>
      <c r="E8" s="24">
        <v>350</v>
      </c>
      <c r="F8" s="17"/>
      <c r="G8" s="350">
        <v>21</v>
      </c>
      <c r="H8" s="351" t="s">
        <v>33</v>
      </c>
      <c r="I8" s="23" t="s">
        <v>26</v>
      </c>
      <c r="J8" s="25" t="s">
        <v>34</v>
      </c>
      <c r="K8" s="24">
        <v>300</v>
      </c>
      <c r="L8" s="17"/>
      <c r="M8" s="350">
        <v>112</v>
      </c>
      <c r="N8" s="351" t="s">
        <v>219</v>
      </c>
      <c r="O8" s="23" t="s">
        <v>26</v>
      </c>
      <c r="P8" s="25" t="s">
        <v>27</v>
      </c>
      <c r="Q8" s="24">
        <v>500</v>
      </c>
      <c r="R8" s="22"/>
      <c r="S8" s="350">
        <v>49</v>
      </c>
      <c r="T8" s="351" t="s">
        <v>89</v>
      </c>
      <c r="U8" s="23" t="s">
        <v>26</v>
      </c>
      <c r="V8" s="25" t="s">
        <v>31</v>
      </c>
      <c r="W8" s="24">
        <v>50</v>
      </c>
      <c r="Y8" s="350">
        <v>37</v>
      </c>
      <c r="Z8" s="351" t="s">
        <v>228</v>
      </c>
      <c r="AA8" s="23" t="s">
        <v>26</v>
      </c>
      <c r="AB8" s="25" t="s">
        <v>48</v>
      </c>
      <c r="AC8" s="24">
        <v>300</v>
      </c>
    </row>
    <row r="9" spans="1:29" s="18" customFormat="1" ht="19.5" customHeight="1">
      <c r="A9" s="350">
        <v>310</v>
      </c>
      <c r="B9" s="351" t="s">
        <v>200</v>
      </c>
      <c r="C9" s="23" t="s">
        <v>26</v>
      </c>
      <c r="D9" s="20" t="s">
        <v>22</v>
      </c>
      <c r="E9" s="24">
        <v>350</v>
      </c>
      <c r="F9" s="17"/>
      <c r="G9" s="350">
        <v>35</v>
      </c>
      <c r="H9" s="351" t="s">
        <v>90</v>
      </c>
      <c r="I9" s="23" t="s">
        <v>26</v>
      </c>
      <c r="J9" s="20" t="s">
        <v>48</v>
      </c>
      <c r="K9" s="24">
        <v>200</v>
      </c>
      <c r="L9" s="17"/>
      <c r="M9" s="350">
        <v>138</v>
      </c>
      <c r="N9" s="382" t="s">
        <v>92</v>
      </c>
      <c r="O9" s="23" t="s">
        <v>26</v>
      </c>
      <c r="P9" s="20" t="s">
        <v>24</v>
      </c>
      <c r="Q9" s="24">
        <v>1200</v>
      </c>
      <c r="R9" s="22"/>
      <c r="S9" s="350">
        <v>413</v>
      </c>
      <c r="T9" s="351" t="s">
        <v>371</v>
      </c>
      <c r="U9" s="23" t="s">
        <v>26</v>
      </c>
      <c r="V9" s="20" t="s">
        <v>31</v>
      </c>
      <c r="W9" s="24">
        <v>400</v>
      </c>
      <c r="Y9" s="350">
        <v>161</v>
      </c>
      <c r="Z9" s="351" t="s">
        <v>376</v>
      </c>
      <c r="AA9" s="23" t="s">
        <v>26</v>
      </c>
      <c r="AB9" s="20" t="s">
        <v>205</v>
      </c>
      <c r="AC9" s="24">
        <v>500</v>
      </c>
    </row>
    <row r="10" spans="1:29" s="18" customFormat="1" ht="19.5" customHeight="1">
      <c r="A10" s="350">
        <v>457</v>
      </c>
      <c r="B10" s="351" t="s">
        <v>344</v>
      </c>
      <c r="C10" s="23" t="s">
        <v>26</v>
      </c>
      <c r="D10" s="20" t="s">
        <v>35</v>
      </c>
      <c r="E10" s="24">
        <v>3650</v>
      </c>
      <c r="F10" s="378"/>
      <c r="G10" s="350">
        <v>162</v>
      </c>
      <c r="H10" s="351" t="s">
        <v>94</v>
      </c>
      <c r="I10" s="351" t="s">
        <v>26</v>
      </c>
      <c r="J10" s="351" t="s">
        <v>31</v>
      </c>
      <c r="K10" s="380">
        <v>1050</v>
      </c>
      <c r="L10" s="17"/>
      <c r="M10" s="350">
        <v>373</v>
      </c>
      <c r="N10" s="351" t="s">
        <v>220</v>
      </c>
      <c r="O10" s="23" t="s">
        <v>26</v>
      </c>
      <c r="P10" s="20" t="s">
        <v>30</v>
      </c>
      <c r="Q10" s="24">
        <v>800</v>
      </c>
      <c r="R10" s="22"/>
      <c r="S10" s="350">
        <v>435</v>
      </c>
      <c r="T10" s="351" t="s">
        <v>236</v>
      </c>
      <c r="U10" s="23" t="s">
        <v>26</v>
      </c>
      <c r="V10" s="20" t="s">
        <v>18</v>
      </c>
      <c r="W10" s="24">
        <v>1600</v>
      </c>
      <c r="Y10" s="350">
        <v>248</v>
      </c>
      <c r="Z10" s="351" t="s">
        <v>32</v>
      </c>
      <c r="AA10" s="23" t="s">
        <v>26</v>
      </c>
      <c r="AB10" s="20" t="s">
        <v>28</v>
      </c>
      <c r="AC10" s="24">
        <v>400</v>
      </c>
    </row>
    <row r="11" spans="1:29" s="18" customFormat="1" ht="19.5" customHeight="1">
      <c r="A11" s="350">
        <v>508</v>
      </c>
      <c r="B11" s="351" t="s">
        <v>42</v>
      </c>
      <c r="C11" s="23" t="s">
        <v>26</v>
      </c>
      <c r="D11" s="25" t="s">
        <v>35</v>
      </c>
      <c r="E11" s="24">
        <v>400</v>
      </c>
      <c r="F11" s="378"/>
      <c r="G11" s="350">
        <v>261</v>
      </c>
      <c r="H11" s="351" t="s">
        <v>212</v>
      </c>
      <c r="I11" s="23" t="s">
        <v>26</v>
      </c>
      <c r="J11" s="25" t="s">
        <v>31</v>
      </c>
      <c r="K11" s="24">
        <v>250</v>
      </c>
      <c r="L11" s="17"/>
      <c r="M11" s="350">
        <v>469</v>
      </c>
      <c r="N11" s="351" t="s">
        <v>221</v>
      </c>
      <c r="O11" s="23" t="s">
        <v>26</v>
      </c>
      <c r="P11" s="25" t="s">
        <v>205</v>
      </c>
      <c r="Q11" s="24">
        <v>150</v>
      </c>
      <c r="R11" s="22"/>
      <c r="S11" s="350">
        <v>453</v>
      </c>
      <c r="T11" s="351" t="s">
        <v>372</v>
      </c>
      <c r="U11" s="23" t="s">
        <v>26</v>
      </c>
      <c r="V11" s="25" t="s">
        <v>17</v>
      </c>
      <c r="W11" s="24">
        <v>400</v>
      </c>
      <c r="Y11" s="350">
        <v>378</v>
      </c>
      <c r="Z11" s="351" t="s">
        <v>38</v>
      </c>
      <c r="AA11" s="23" t="s">
        <v>26</v>
      </c>
      <c r="AB11" s="25" t="s">
        <v>35</v>
      </c>
      <c r="AC11" s="24">
        <v>500</v>
      </c>
    </row>
    <row r="12" spans="1:29" s="18" customFormat="1" ht="19.5" customHeight="1">
      <c r="A12" s="350">
        <v>520</v>
      </c>
      <c r="B12" s="351" t="s">
        <v>356</v>
      </c>
      <c r="C12" s="23" t="s">
        <v>26</v>
      </c>
      <c r="D12" s="25" t="s">
        <v>19</v>
      </c>
      <c r="E12" s="24">
        <v>450</v>
      </c>
      <c r="F12" s="17"/>
      <c r="G12" s="350">
        <v>278</v>
      </c>
      <c r="H12" s="382" t="s">
        <v>334</v>
      </c>
      <c r="I12" s="23" t="s">
        <v>26</v>
      </c>
      <c r="J12" s="29" t="s">
        <v>35</v>
      </c>
      <c r="K12" s="24">
        <v>2800</v>
      </c>
      <c r="L12" s="17"/>
      <c r="M12" s="350">
        <v>475</v>
      </c>
      <c r="N12" s="351" t="s">
        <v>363</v>
      </c>
      <c r="O12" s="23" t="s">
        <v>26</v>
      </c>
      <c r="P12" s="25" t="s">
        <v>36</v>
      </c>
      <c r="Q12" s="24">
        <v>400</v>
      </c>
      <c r="R12" s="22"/>
      <c r="S12" s="350">
        <v>479</v>
      </c>
      <c r="T12" s="351" t="s">
        <v>339</v>
      </c>
      <c r="U12" s="23" t="s">
        <v>26</v>
      </c>
      <c r="V12" s="25" t="s">
        <v>22</v>
      </c>
      <c r="W12" s="24">
        <v>350</v>
      </c>
      <c r="Y12" s="350">
        <v>390</v>
      </c>
      <c r="Z12" s="351" t="s">
        <v>229</v>
      </c>
      <c r="AA12" s="23" t="s">
        <v>26</v>
      </c>
      <c r="AB12" s="25" t="s">
        <v>205</v>
      </c>
      <c r="AC12" s="24">
        <v>1150</v>
      </c>
    </row>
    <row r="13" spans="1:30" s="18" customFormat="1" ht="19.5" customHeight="1" thickBot="1">
      <c r="A13" s="350">
        <v>579</v>
      </c>
      <c r="B13" s="351" t="s">
        <v>201</v>
      </c>
      <c r="C13" s="23" t="s">
        <v>26</v>
      </c>
      <c r="D13" s="25" t="s">
        <v>202</v>
      </c>
      <c r="E13" s="24">
        <v>400</v>
      </c>
      <c r="F13" s="17"/>
      <c r="G13" s="350">
        <v>352</v>
      </c>
      <c r="H13" s="351" t="s">
        <v>360</v>
      </c>
      <c r="I13" s="23" t="s">
        <v>26</v>
      </c>
      <c r="J13" s="25" t="s">
        <v>40</v>
      </c>
      <c r="K13" s="24">
        <v>250</v>
      </c>
      <c r="L13" s="17"/>
      <c r="M13" s="350">
        <v>482</v>
      </c>
      <c r="N13" s="351" t="s">
        <v>337</v>
      </c>
      <c r="O13" s="23" t="s">
        <v>26</v>
      </c>
      <c r="P13" s="25" t="s">
        <v>216</v>
      </c>
      <c r="Q13" s="24">
        <v>300</v>
      </c>
      <c r="R13" s="22"/>
      <c r="S13" s="350">
        <v>490</v>
      </c>
      <c r="T13" s="351" t="s">
        <v>97</v>
      </c>
      <c r="U13" s="23" t="s">
        <v>26</v>
      </c>
      <c r="V13" s="25" t="s">
        <v>35</v>
      </c>
      <c r="W13" s="24">
        <v>450</v>
      </c>
      <c r="Y13" s="350">
        <v>412</v>
      </c>
      <c r="Z13" s="351" t="s">
        <v>37</v>
      </c>
      <c r="AA13" s="23" t="s">
        <v>26</v>
      </c>
      <c r="AB13" s="25" t="s">
        <v>36</v>
      </c>
      <c r="AC13" s="24">
        <v>450</v>
      </c>
      <c r="AD13" s="30"/>
    </row>
    <row r="14" spans="1:30" s="18" customFormat="1" ht="19.5" customHeight="1" thickBot="1">
      <c r="A14" s="350">
        <v>561</v>
      </c>
      <c r="B14" s="351" t="s">
        <v>357</v>
      </c>
      <c r="C14" s="23" t="s">
        <v>26</v>
      </c>
      <c r="D14" s="20" t="s">
        <v>30</v>
      </c>
      <c r="E14" s="24">
        <v>300</v>
      </c>
      <c r="F14" s="343">
        <f>SUM(E7:E14)</f>
        <v>6400</v>
      </c>
      <c r="G14" s="350">
        <v>578</v>
      </c>
      <c r="H14" s="23" t="s">
        <v>213</v>
      </c>
      <c r="I14" s="23" t="s">
        <v>26</v>
      </c>
      <c r="J14" s="23" t="s">
        <v>40</v>
      </c>
      <c r="K14" s="24">
        <v>1000</v>
      </c>
      <c r="L14" s="343">
        <f>SUM(K7:K14)</f>
        <v>6200</v>
      </c>
      <c r="M14" s="350">
        <v>511</v>
      </c>
      <c r="N14" s="351" t="s">
        <v>364</v>
      </c>
      <c r="O14" s="23" t="s">
        <v>26</v>
      </c>
      <c r="P14" s="20" t="s">
        <v>16</v>
      </c>
      <c r="Q14" s="24">
        <v>350</v>
      </c>
      <c r="R14" s="356">
        <f>SUM(Q7:Q14)</f>
        <v>4000</v>
      </c>
      <c r="S14" s="350">
        <v>565</v>
      </c>
      <c r="T14" s="351" t="s">
        <v>43</v>
      </c>
      <c r="U14" s="23" t="s">
        <v>26</v>
      </c>
      <c r="V14" s="20" t="s">
        <v>40</v>
      </c>
      <c r="W14" s="24">
        <v>250</v>
      </c>
      <c r="X14" s="27">
        <f>SUM(W7:W14)</f>
        <v>4550</v>
      </c>
      <c r="Y14" s="350">
        <v>476</v>
      </c>
      <c r="Z14" s="351" t="s">
        <v>230</v>
      </c>
      <c r="AA14" s="23" t="s">
        <v>26</v>
      </c>
      <c r="AB14" s="20" t="s">
        <v>36</v>
      </c>
      <c r="AC14" s="24">
        <v>1000</v>
      </c>
      <c r="AD14" s="27">
        <f>SUM(AC7:AC14)</f>
        <v>6300</v>
      </c>
    </row>
    <row r="15" spans="1:29" s="18" customFormat="1" ht="19.5" customHeight="1">
      <c r="A15" s="350">
        <v>14</v>
      </c>
      <c r="B15" s="351" t="s">
        <v>47</v>
      </c>
      <c r="C15" s="23" t="s">
        <v>44</v>
      </c>
      <c r="D15" s="20" t="s">
        <v>27</v>
      </c>
      <c r="E15" s="24">
        <v>550</v>
      </c>
      <c r="F15" s="17"/>
      <c r="G15" s="350">
        <v>29</v>
      </c>
      <c r="H15" s="351" t="s">
        <v>101</v>
      </c>
      <c r="I15" s="23" t="s">
        <v>44</v>
      </c>
      <c r="J15" s="20" t="s">
        <v>36</v>
      </c>
      <c r="K15" s="24">
        <v>2500</v>
      </c>
      <c r="L15" s="17"/>
      <c r="M15" s="350">
        <v>65</v>
      </c>
      <c r="N15" s="351" t="s">
        <v>99</v>
      </c>
      <c r="O15" s="23" t="s">
        <v>44</v>
      </c>
      <c r="P15" s="20" t="s">
        <v>22</v>
      </c>
      <c r="Q15" s="24">
        <v>600</v>
      </c>
      <c r="R15" s="22"/>
      <c r="S15" s="350">
        <v>46</v>
      </c>
      <c r="T15" s="351" t="s">
        <v>109</v>
      </c>
      <c r="U15" s="23" t="s">
        <v>44</v>
      </c>
      <c r="V15" s="20" t="s">
        <v>27</v>
      </c>
      <c r="W15" s="24">
        <v>3700</v>
      </c>
      <c r="Y15" s="350">
        <v>124</v>
      </c>
      <c r="Z15" s="351" t="s">
        <v>231</v>
      </c>
      <c r="AA15" s="23" t="s">
        <v>44</v>
      </c>
      <c r="AB15" s="20" t="s">
        <v>27</v>
      </c>
      <c r="AC15" s="24">
        <v>1500</v>
      </c>
    </row>
    <row r="16" spans="1:29" s="18" customFormat="1" ht="19.5" customHeight="1">
      <c r="A16" s="350">
        <v>140</v>
      </c>
      <c r="B16" s="351" t="s">
        <v>51</v>
      </c>
      <c r="C16" s="23" t="s">
        <v>44</v>
      </c>
      <c r="D16" s="20" t="s">
        <v>19</v>
      </c>
      <c r="E16" s="24">
        <v>400</v>
      </c>
      <c r="F16" s="17"/>
      <c r="G16" s="350">
        <v>63</v>
      </c>
      <c r="H16" s="351" t="s">
        <v>361</v>
      </c>
      <c r="I16" s="23" t="s">
        <v>44</v>
      </c>
      <c r="J16" s="20" t="s">
        <v>28</v>
      </c>
      <c r="K16" s="24">
        <v>600</v>
      </c>
      <c r="L16" s="17"/>
      <c r="M16" s="350">
        <v>203</v>
      </c>
      <c r="N16" s="351" t="s">
        <v>103</v>
      </c>
      <c r="O16" s="23" t="s">
        <v>44</v>
      </c>
      <c r="P16" s="20" t="s">
        <v>216</v>
      </c>
      <c r="Q16" s="24">
        <v>350</v>
      </c>
      <c r="R16" s="22"/>
      <c r="S16" s="350">
        <v>101</v>
      </c>
      <c r="T16" s="351" t="s">
        <v>104</v>
      </c>
      <c r="U16" s="23" t="s">
        <v>44</v>
      </c>
      <c r="V16" s="20" t="s">
        <v>35</v>
      </c>
      <c r="W16" s="24">
        <v>1000</v>
      </c>
      <c r="Y16" s="350">
        <v>156</v>
      </c>
      <c r="Z16" s="351" t="s">
        <v>55</v>
      </c>
      <c r="AA16" s="23" t="s">
        <v>44</v>
      </c>
      <c r="AB16" s="20" t="s">
        <v>36</v>
      </c>
      <c r="AC16" s="24">
        <v>550</v>
      </c>
    </row>
    <row r="17" spans="1:30" s="18" customFormat="1" ht="19.5" customHeight="1">
      <c r="A17" s="350">
        <v>159</v>
      </c>
      <c r="B17" s="351" t="s">
        <v>46</v>
      </c>
      <c r="C17" s="23" t="s">
        <v>44</v>
      </c>
      <c r="D17" s="20" t="s">
        <v>41</v>
      </c>
      <c r="E17" s="24">
        <v>1000</v>
      </c>
      <c r="F17" s="17"/>
      <c r="G17" s="350">
        <v>297</v>
      </c>
      <c r="H17" s="351" t="s">
        <v>335</v>
      </c>
      <c r="I17" s="23" t="s">
        <v>44</v>
      </c>
      <c r="J17" s="20" t="s">
        <v>36</v>
      </c>
      <c r="K17" s="24">
        <v>2050</v>
      </c>
      <c r="L17" s="17"/>
      <c r="M17" s="350">
        <v>246</v>
      </c>
      <c r="N17" s="351" t="s">
        <v>338</v>
      </c>
      <c r="O17" s="23" t="s">
        <v>44</v>
      </c>
      <c r="P17" s="20" t="s">
        <v>17</v>
      </c>
      <c r="Q17" s="24">
        <v>500</v>
      </c>
      <c r="R17" s="22"/>
      <c r="S17" s="350">
        <v>194</v>
      </c>
      <c r="T17" s="351" t="s">
        <v>112</v>
      </c>
      <c r="U17" s="23" t="s">
        <v>44</v>
      </c>
      <c r="V17" s="20" t="s">
        <v>20</v>
      </c>
      <c r="W17" s="24">
        <v>450</v>
      </c>
      <c r="Y17" s="350">
        <v>167</v>
      </c>
      <c r="Z17" s="351" t="s">
        <v>45</v>
      </c>
      <c r="AA17" s="23" t="s">
        <v>44</v>
      </c>
      <c r="AB17" s="20" t="s">
        <v>18</v>
      </c>
      <c r="AC17" s="24">
        <v>1500</v>
      </c>
      <c r="AD17" s="30"/>
    </row>
    <row r="18" spans="1:29" s="18" customFormat="1" ht="19.5" customHeight="1">
      <c r="A18" s="350">
        <v>182</v>
      </c>
      <c r="B18" s="351" t="s">
        <v>53</v>
      </c>
      <c r="C18" s="23" t="s">
        <v>44</v>
      </c>
      <c r="D18" s="20" t="s">
        <v>16</v>
      </c>
      <c r="E18" s="24">
        <v>4200</v>
      </c>
      <c r="F18" s="17"/>
      <c r="G18" s="350">
        <v>330</v>
      </c>
      <c r="H18" s="351" t="s">
        <v>113</v>
      </c>
      <c r="I18" s="23" t="s">
        <v>44</v>
      </c>
      <c r="J18" s="20" t="s">
        <v>24</v>
      </c>
      <c r="K18" s="24">
        <v>800</v>
      </c>
      <c r="L18" s="17"/>
      <c r="M18" s="350">
        <v>651</v>
      </c>
      <c r="N18" s="351" t="s">
        <v>365</v>
      </c>
      <c r="O18" s="23" t="s">
        <v>44</v>
      </c>
      <c r="P18" s="20" t="s">
        <v>16</v>
      </c>
      <c r="Q18" s="24">
        <v>1150</v>
      </c>
      <c r="R18" s="22"/>
      <c r="S18" s="350">
        <v>218</v>
      </c>
      <c r="T18" s="351" t="s">
        <v>340</v>
      </c>
      <c r="U18" s="23" t="s">
        <v>44</v>
      </c>
      <c r="V18" s="20" t="s">
        <v>18</v>
      </c>
      <c r="W18" s="24">
        <v>2300</v>
      </c>
      <c r="Y18" s="350">
        <v>243</v>
      </c>
      <c r="Z18" s="351" t="s">
        <v>49</v>
      </c>
      <c r="AA18" s="23" t="s">
        <v>44</v>
      </c>
      <c r="AB18" s="20" t="s">
        <v>27</v>
      </c>
      <c r="AC18" s="24">
        <v>1000</v>
      </c>
    </row>
    <row r="19" spans="1:29" s="18" customFormat="1" ht="19.5" customHeight="1">
      <c r="A19" s="350">
        <v>717</v>
      </c>
      <c r="B19" s="351" t="s">
        <v>358</v>
      </c>
      <c r="C19" s="23" t="s">
        <v>44</v>
      </c>
      <c r="D19" s="20" t="s">
        <v>35</v>
      </c>
      <c r="E19" s="24">
        <v>5000</v>
      </c>
      <c r="F19" s="17"/>
      <c r="G19" s="350">
        <v>440</v>
      </c>
      <c r="H19" s="351" t="s">
        <v>214</v>
      </c>
      <c r="I19" s="23" t="s">
        <v>44</v>
      </c>
      <c r="J19" s="20" t="s">
        <v>36</v>
      </c>
      <c r="K19" s="24">
        <v>950</v>
      </c>
      <c r="L19" s="17"/>
      <c r="M19" s="350">
        <v>302</v>
      </c>
      <c r="N19" s="351" t="s">
        <v>222</v>
      </c>
      <c r="O19" s="23" t="s">
        <v>44</v>
      </c>
      <c r="P19" s="20" t="s">
        <v>36</v>
      </c>
      <c r="Q19" s="24">
        <v>850</v>
      </c>
      <c r="R19" s="22"/>
      <c r="S19" s="350">
        <v>272</v>
      </c>
      <c r="T19" s="351" t="s">
        <v>115</v>
      </c>
      <c r="U19" s="23" t="s">
        <v>44</v>
      </c>
      <c r="V19" s="20" t="s">
        <v>28</v>
      </c>
      <c r="W19" s="24">
        <v>3100</v>
      </c>
      <c r="Y19" s="350">
        <v>266</v>
      </c>
      <c r="Z19" s="351" t="s">
        <v>54</v>
      </c>
      <c r="AA19" s="23" t="s">
        <v>44</v>
      </c>
      <c r="AB19" s="20" t="s">
        <v>30</v>
      </c>
      <c r="AC19" s="24">
        <v>5000</v>
      </c>
    </row>
    <row r="20" spans="1:29" s="18" customFormat="1" ht="19.5" customHeight="1">
      <c r="A20" s="350">
        <v>319</v>
      </c>
      <c r="B20" s="351" t="s">
        <v>52</v>
      </c>
      <c r="C20" s="23" t="s">
        <v>44</v>
      </c>
      <c r="D20" s="20" t="s">
        <v>20</v>
      </c>
      <c r="E20" s="24">
        <v>2950</v>
      </c>
      <c r="F20" s="17"/>
      <c r="G20" s="350">
        <v>441</v>
      </c>
      <c r="H20" s="351" t="s">
        <v>118</v>
      </c>
      <c r="I20" s="23" t="s">
        <v>44</v>
      </c>
      <c r="J20" s="20" t="s">
        <v>18</v>
      </c>
      <c r="K20" s="24">
        <v>5000</v>
      </c>
      <c r="L20" s="17"/>
      <c r="M20" s="350">
        <v>342</v>
      </c>
      <c r="N20" s="351" t="s">
        <v>366</v>
      </c>
      <c r="O20" s="23" t="s">
        <v>44</v>
      </c>
      <c r="P20" s="20" t="s">
        <v>17</v>
      </c>
      <c r="Q20" s="24">
        <v>700</v>
      </c>
      <c r="R20" s="22"/>
      <c r="S20" s="350">
        <v>292</v>
      </c>
      <c r="T20" s="351" t="s">
        <v>117</v>
      </c>
      <c r="U20" s="23" t="s">
        <v>44</v>
      </c>
      <c r="V20" s="20" t="s">
        <v>18</v>
      </c>
      <c r="W20" s="24">
        <v>2300</v>
      </c>
      <c r="Y20" s="350">
        <v>361</v>
      </c>
      <c r="Z20" s="351" t="s">
        <v>56</v>
      </c>
      <c r="AA20" s="23" t="s">
        <v>44</v>
      </c>
      <c r="AB20" s="20" t="s">
        <v>19</v>
      </c>
      <c r="AC20" s="24">
        <v>3000</v>
      </c>
    </row>
    <row r="21" spans="1:29" s="18" customFormat="1" ht="19.5" customHeight="1" thickBot="1">
      <c r="A21" s="350">
        <v>548</v>
      </c>
      <c r="B21" s="351" t="s">
        <v>203</v>
      </c>
      <c r="C21" s="23" t="s">
        <v>44</v>
      </c>
      <c r="D21" s="20" t="s">
        <v>36</v>
      </c>
      <c r="E21" s="24">
        <v>250</v>
      </c>
      <c r="F21" s="17"/>
      <c r="G21" s="350">
        <v>462</v>
      </c>
      <c r="H21" s="351" t="s">
        <v>119</v>
      </c>
      <c r="I21" s="23" t="s">
        <v>44</v>
      </c>
      <c r="J21" s="20" t="s">
        <v>34</v>
      </c>
      <c r="K21" s="24">
        <v>1500</v>
      </c>
      <c r="L21" s="17"/>
      <c r="M21" s="350">
        <v>379</v>
      </c>
      <c r="N21" s="351" t="s">
        <v>114</v>
      </c>
      <c r="O21" s="23" t="s">
        <v>44</v>
      </c>
      <c r="P21" s="20" t="s">
        <v>48</v>
      </c>
      <c r="Q21" s="24">
        <v>150</v>
      </c>
      <c r="R21" s="22"/>
      <c r="S21" s="350">
        <v>499</v>
      </c>
      <c r="T21" s="351" t="s">
        <v>120</v>
      </c>
      <c r="U21" s="23" t="s">
        <v>44</v>
      </c>
      <c r="V21" s="20" t="s">
        <v>19</v>
      </c>
      <c r="W21" s="24">
        <v>2300</v>
      </c>
      <c r="Y21" s="350">
        <v>451</v>
      </c>
      <c r="Z21" s="351" t="s">
        <v>377</v>
      </c>
      <c r="AA21" s="23" t="s">
        <v>44</v>
      </c>
      <c r="AB21" s="20" t="s">
        <v>202</v>
      </c>
      <c r="AC21" s="24">
        <v>2200</v>
      </c>
    </row>
    <row r="22" spans="1:30" s="18" customFormat="1" ht="19.5" customHeight="1" thickBot="1">
      <c r="A22" s="350">
        <v>552</v>
      </c>
      <c r="B22" s="351" t="s">
        <v>204</v>
      </c>
      <c r="C22" s="23" t="s">
        <v>44</v>
      </c>
      <c r="D22" s="20" t="s">
        <v>41</v>
      </c>
      <c r="E22" s="24">
        <v>400</v>
      </c>
      <c r="F22" s="343">
        <f>SUM(E15:E22)</f>
        <v>14750</v>
      </c>
      <c r="G22" s="350">
        <v>554</v>
      </c>
      <c r="H22" s="351" t="s">
        <v>121</v>
      </c>
      <c r="I22" s="23" t="s">
        <v>44</v>
      </c>
      <c r="J22" s="20" t="s">
        <v>24</v>
      </c>
      <c r="K22" s="24">
        <v>2400</v>
      </c>
      <c r="L22" s="343">
        <f>SUM(K15:K22)</f>
        <v>15800</v>
      </c>
      <c r="M22" s="350">
        <v>512</v>
      </c>
      <c r="N22" s="351" t="s">
        <v>367</v>
      </c>
      <c r="O22" s="23" t="s">
        <v>44</v>
      </c>
      <c r="P22" s="20" t="s">
        <v>216</v>
      </c>
      <c r="Q22" s="24">
        <v>200</v>
      </c>
      <c r="R22" s="356">
        <f>SUM(Q15:Q22)</f>
        <v>4500</v>
      </c>
      <c r="S22" s="350">
        <v>505</v>
      </c>
      <c r="T22" s="351" t="s">
        <v>373</v>
      </c>
      <c r="U22" s="23" t="s">
        <v>44</v>
      </c>
      <c r="V22" s="20" t="s">
        <v>41</v>
      </c>
      <c r="W22" s="24">
        <v>500</v>
      </c>
      <c r="X22" s="27">
        <f>SUM(W15:W22)</f>
        <v>15650</v>
      </c>
      <c r="Y22" s="350">
        <v>563</v>
      </c>
      <c r="Z22" s="351" t="s">
        <v>232</v>
      </c>
      <c r="AA22" s="23" t="s">
        <v>44</v>
      </c>
      <c r="AB22" s="20" t="s">
        <v>202</v>
      </c>
      <c r="AC22" s="24">
        <v>900</v>
      </c>
      <c r="AD22" s="27">
        <f>SUM(AC15:AC22)</f>
        <v>15650</v>
      </c>
    </row>
    <row r="23" spans="1:29" s="18" customFormat="1" ht="19.5" customHeight="1">
      <c r="A23" s="350">
        <v>67</v>
      </c>
      <c r="B23" s="351" t="s">
        <v>206</v>
      </c>
      <c r="C23" s="23" t="s">
        <v>57</v>
      </c>
      <c r="D23" s="20" t="s">
        <v>205</v>
      </c>
      <c r="E23" s="24">
        <v>12150</v>
      </c>
      <c r="F23" s="17"/>
      <c r="G23" s="350">
        <v>174</v>
      </c>
      <c r="H23" s="351" t="s">
        <v>126</v>
      </c>
      <c r="I23" s="23" t="s">
        <v>57</v>
      </c>
      <c r="J23" s="20" t="s">
        <v>19</v>
      </c>
      <c r="K23" s="24">
        <v>7000</v>
      </c>
      <c r="L23" s="17"/>
      <c r="M23" s="350">
        <v>62</v>
      </c>
      <c r="N23" s="351" t="s">
        <v>123</v>
      </c>
      <c r="O23" s="23" t="s">
        <v>57</v>
      </c>
      <c r="P23" s="20" t="s">
        <v>27</v>
      </c>
      <c r="Q23" s="24">
        <v>10300</v>
      </c>
      <c r="R23" s="22"/>
      <c r="S23" s="350">
        <v>77</v>
      </c>
      <c r="T23" s="351" t="s">
        <v>62</v>
      </c>
      <c r="U23" s="23" t="s">
        <v>57</v>
      </c>
      <c r="V23" s="20" t="s">
        <v>18</v>
      </c>
      <c r="W23" s="24">
        <v>5600</v>
      </c>
      <c r="Y23" s="350">
        <v>53</v>
      </c>
      <c r="Z23" s="351" t="s">
        <v>233</v>
      </c>
      <c r="AA23" s="23" t="s">
        <v>57</v>
      </c>
      <c r="AB23" s="20" t="s">
        <v>22</v>
      </c>
      <c r="AC23" s="24">
        <v>500</v>
      </c>
    </row>
    <row r="24" spans="1:29" s="18" customFormat="1" ht="19.5" customHeight="1">
      <c r="A24" s="350">
        <v>176</v>
      </c>
      <c r="B24" s="351" t="s">
        <v>59</v>
      </c>
      <c r="C24" s="23" t="s">
        <v>57</v>
      </c>
      <c r="D24" s="20" t="s">
        <v>18</v>
      </c>
      <c r="E24" s="24">
        <v>550</v>
      </c>
      <c r="F24" s="17"/>
      <c r="G24" s="350">
        <v>200</v>
      </c>
      <c r="H24" s="351" t="s">
        <v>50</v>
      </c>
      <c r="I24" s="23" t="s">
        <v>57</v>
      </c>
      <c r="J24" s="20" t="s">
        <v>40</v>
      </c>
      <c r="K24" s="24">
        <v>6500</v>
      </c>
      <c r="L24" s="17"/>
      <c r="M24" s="350">
        <v>704</v>
      </c>
      <c r="N24" s="351" t="s">
        <v>368</v>
      </c>
      <c r="O24" s="23" t="s">
        <v>57</v>
      </c>
      <c r="P24" s="20" t="s">
        <v>30</v>
      </c>
      <c r="Q24" s="24">
        <v>650</v>
      </c>
      <c r="R24" s="22"/>
      <c r="S24" s="350">
        <v>127</v>
      </c>
      <c r="T24" s="351" t="s">
        <v>122</v>
      </c>
      <c r="U24" s="23" t="s">
        <v>57</v>
      </c>
      <c r="V24" s="20" t="s">
        <v>20</v>
      </c>
      <c r="W24" s="24">
        <v>850</v>
      </c>
      <c r="Y24" s="350">
        <v>193</v>
      </c>
      <c r="Z24" s="351" t="s">
        <v>234</v>
      </c>
      <c r="AA24" s="23" t="s">
        <v>57</v>
      </c>
      <c r="AB24" s="20" t="s">
        <v>30</v>
      </c>
      <c r="AC24" s="24">
        <v>1700</v>
      </c>
    </row>
    <row r="25" spans="1:29" s="18" customFormat="1" ht="19.5" customHeight="1">
      <c r="A25" s="350">
        <v>180</v>
      </c>
      <c r="B25" s="351" t="s">
        <v>60</v>
      </c>
      <c r="C25" s="23" t="s">
        <v>57</v>
      </c>
      <c r="D25" s="25" t="s">
        <v>31</v>
      </c>
      <c r="E25" s="24">
        <v>5050</v>
      </c>
      <c r="F25" s="17"/>
      <c r="G25" s="350">
        <v>263</v>
      </c>
      <c r="H25" s="351" t="s">
        <v>110</v>
      </c>
      <c r="I25" s="23" t="s">
        <v>57</v>
      </c>
      <c r="J25" s="25" t="s">
        <v>48</v>
      </c>
      <c r="K25" s="24">
        <v>800</v>
      </c>
      <c r="L25" s="17"/>
      <c r="M25" s="350">
        <v>199</v>
      </c>
      <c r="N25" s="351" t="s">
        <v>223</v>
      </c>
      <c r="O25" s="23" t="s">
        <v>57</v>
      </c>
      <c r="P25" s="25" t="s">
        <v>36</v>
      </c>
      <c r="Q25" s="24">
        <v>7000</v>
      </c>
      <c r="R25" s="22"/>
      <c r="S25" s="350">
        <v>237</v>
      </c>
      <c r="T25" s="351" t="s">
        <v>124</v>
      </c>
      <c r="U25" s="23" t="s">
        <v>57</v>
      </c>
      <c r="V25" s="25" t="s">
        <v>28</v>
      </c>
      <c r="W25" s="24">
        <v>7500</v>
      </c>
      <c r="Y25" s="350">
        <v>240</v>
      </c>
      <c r="Z25" s="351" t="s">
        <v>58</v>
      </c>
      <c r="AA25" s="23" t="s">
        <v>57</v>
      </c>
      <c r="AB25" s="25" t="s">
        <v>24</v>
      </c>
      <c r="AC25" s="24">
        <v>1000</v>
      </c>
    </row>
    <row r="26" spans="1:29" s="18" customFormat="1" ht="19.5" customHeight="1">
      <c r="A26" s="350">
        <v>204</v>
      </c>
      <c r="B26" s="351" t="s">
        <v>359</v>
      </c>
      <c r="C26" s="23" t="s">
        <v>57</v>
      </c>
      <c r="D26" s="25" t="s">
        <v>31</v>
      </c>
      <c r="E26" s="24">
        <v>300</v>
      </c>
      <c r="F26" s="17"/>
      <c r="G26" s="350">
        <v>583</v>
      </c>
      <c r="H26" s="351" t="s">
        <v>362</v>
      </c>
      <c r="I26" s="23" t="s">
        <v>57</v>
      </c>
      <c r="J26" s="25" t="s">
        <v>35</v>
      </c>
      <c r="K26" s="24">
        <v>100</v>
      </c>
      <c r="L26" s="17"/>
      <c r="M26" s="350">
        <v>340</v>
      </c>
      <c r="N26" s="351" t="s">
        <v>129</v>
      </c>
      <c r="O26" s="23" t="s">
        <v>57</v>
      </c>
      <c r="P26" s="25" t="s">
        <v>24</v>
      </c>
      <c r="Q26" s="24">
        <v>700</v>
      </c>
      <c r="R26" s="22"/>
      <c r="S26" s="350">
        <v>635</v>
      </c>
      <c r="T26" s="351" t="s">
        <v>374</v>
      </c>
      <c r="U26" s="23" t="s">
        <v>57</v>
      </c>
      <c r="V26" s="25" t="s">
        <v>40</v>
      </c>
      <c r="W26" s="24">
        <v>9000</v>
      </c>
      <c r="Y26" s="350">
        <v>343</v>
      </c>
      <c r="Z26" s="351" t="s">
        <v>235</v>
      </c>
      <c r="AA26" s="23" t="s">
        <v>57</v>
      </c>
      <c r="AB26" s="25" t="s">
        <v>216</v>
      </c>
      <c r="AC26" s="24">
        <v>18000</v>
      </c>
    </row>
    <row r="27" spans="1:29" s="18" customFormat="1" ht="19.5" customHeight="1" thickBot="1">
      <c r="A27" s="350">
        <v>492</v>
      </c>
      <c r="B27" s="351" t="s">
        <v>336</v>
      </c>
      <c r="C27" s="23" t="s">
        <v>57</v>
      </c>
      <c r="D27" s="25" t="s">
        <v>22</v>
      </c>
      <c r="E27" s="24">
        <v>8550</v>
      </c>
      <c r="F27" s="17"/>
      <c r="G27" s="350">
        <v>394</v>
      </c>
      <c r="H27" s="351" t="s">
        <v>133</v>
      </c>
      <c r="I27" s="23" t="s">
        <v>57</v>
      </c>
      <c r="J27" s="20" t="s">
        <v>18</v>
      </c>
      <c r="K27" s="24">
        <v>8300</v>
      </c>
      <c r="L27" s="17"/>
      <c r="M27" s="350">
        <v>466</v>
      </c>
      <c r="N27" s="351" t="s">
        <v>63</v>
      </c>
      <c r="O27" s="23" t="s">
        <v>57</v>
      </c>
      <c r="P27" s="25" t="s">
        <v>40</v>
      </c>
      <c r="Q27" s="24">
        <v>17000</v>
      </c>
      <c r="R27" s="22"/>
      <c r="S27" s="350">
        <v>496</v>
      </c>
      <c r="T27" s="351" t="s">
        <v>237</v>
      </c>
      <c r="U27" s="23" t="s">
        <v>57</v>
      </c>
      <c r="V27" s="25" t="s">
        <v>48</v>
      </c>
      <c r="W27" s="24">
        <v>10000</v>
      </c>
      <c r="Y27" s="350">
        <v>433</v>
      </c>
      <c r="Z27" s="351" t="s">
        <v>61</v>
      </c>
      <c r="AA27" s="23" t="s">
        <v>57</v>
      </c>
      <c r="AB27" s="25" t="s">
        <v>48</v>
      </c>
      <c r="AC27" s="24">
        <v>750</v>
      </c>
    </row>
    <row r="28" spans="1:30" s="18" customFormat="1" ht="19.5" customHeight="1" thickBot="1">
      <c r="A28" s="353">
        <v>649</v>
      </c>
      <c r="B28" s="354" t="s">
        <v>333</v>
      </c>
      <c r="C28" s="355" t="s">
        <v>57</v>
      </c>
      <c r="D28" s="342" t="s">
        <v>36</v>
      </c>
      <c r="E28" s="26">
        <v>2050</v>
      </c>
      <c r="F28" s="343">
        <f>SUM(E23:E28)</f>
        <v>28650</v>
      </c>
      <c r="G28" s="353">
        <v>447</v>
      </c>
      <c r="H28" s="354" t="s">
        <v>215</v>
      </c>
      <c r="I28" s="355" t="s">
        <v>57</v>
      </c>
      <c r="J28" s="342" t="s">
        <v>216</v>
      </c>
      <c r="K28" s="26">
        <v>700</v>
      </c>
      <c r="L28" s="343">
        <f>SUM(K23:K28)</f>
        <v>23400</v>
      </c>
      <c r="M28" s="353">
        <v>722</v>
      </c>
      <c r="N28" s="354" t="s">
        <v>369</v>
      </c>
      <c r="O28" s="355" t="s">
        <v>57</v>
      </c>
      <c r="P28" s="342" t="s">
        <v>202</v>
      </c>
      <c r="Q28" s="26">
        <v>650</v>
      </c>
      <c r="R28" s="357">
        <f>SUM(Q23:Q28)</f>
        <v>36300</v>
      </c>
      <c r="S28" s="383">
        <v>534</v>
      </c>
      <c r="T28" s="354" t="s">
        <v>375</v>
      </c>
      <c r="U28" s="355" t="s">
        <v>57</v>
      </c>
      <c r="V28" s="342" t="s">
        <v>48</v>
      </c>
      <c r="W28" s="26">
        <v>700</v>
      </c>
      <c r="X28" s="27">
        <f>SUM(W23:W28)</f>
        <v>33650</v>
      </c>
      <c r="Y28" s="353">
        <v>707</v>
      </c>
      <c r="Z28" s="354" t="s">
        <v>378</v>
      </c>
      <c r="AA28" s="355" t="s">
        <v>57</v>
      </c>
      <c r="AB28" s="342" t="s">
        <v>40</v>
      </c>
      <c r="AC28" s="26">
        <v>27000</v>
      </c>
      <c r="AD28" s="27">
        <f>SUM(AC23:AC28)</f>
        <v>48950</v>
      </c>
    </row>
    <row r="29" spans="2:31" ht="30" customHeight="1" thickTop="1">
      <c r="B29" s="448" t="s">
        <v>64</v>
      </c>
      <c r="C29" s="448"/>
      <c r="D29" s="3">
        <f>2300+450+550+150+2050+5000+11500+10000</f>
        <v>32000</v>
      </c>
      <c r="E29" s="32" t="s">
        <v>65</v>
      </c>
      <c r="F29" s="427">
        <f>(F28+F22+F14+F6+D29)-D30</f>
        <v>77700</v>
      </c>
      <c r="G29" s="41"/>
      <c r="H29" s="448" t="s">
        <v>64</v>
      </c>
      <c r="I29" s="448"/>
      <c r="J29" s="3">
        <v>8700</v>
      </c>
      <c r="K29" s="32" t="s">
        <v>65</v>
      </c>
      <c r="L29" s="427">
        <f>(L28+L22+L14+L6+J29)-J30</f>
        <v>53350</v>
      </c>
      <c r="M29" s="347"/>
      <c r="N29" s="448" t="s">
        <v>64</v>
      </c>
      <c r="O29" s="448"/>
      <c r="P29" s="3">
        <f>2800+1750+1050+9050</f>
        <v>14650</v>
      </c>
      <c r="Q29" s="348" t="s">
        <v>65</v>
      </c>
      <c r="R29" s="427">
        <f>(R28+R22+R14+R6+P29)-P30</f>
        <v>59000</v>
      </c>
      <c r="S29" s="385"/>
      <c r="T29" s="448" t="s">
        <v>64</v>
      </c>
      <c r="U29" s="448"/>
      <c r="V29" s="3">
        <f>3250+750+750+750+1300</f>
        <v>6800</v>
      </c>
      <c r="W29" s="32" t="s">
        <v>65</v>
      </c>
      <c r="X29" s="426">
        <f>(X28+X22+X14+X6+V29)-V30</f>
        <v>60050</v>
      </c>
      <c r="Y29" s="31"/>
      <c r="Z29" s="449" t="s">
        <v>64</v>
      </c>
      <c r="AA29" s="449"/>
      <c r="AB29" s="3">
        <v>2300</v>
      </c>
      <c r="AC29" s="33" t="s">
        <v>65</v>
      </c>
      <c r="AD29" s="427">
        <f>(AD28+AD22+AD14+AD6+AB29)-AB30</f>
        <v>74200</v>
      </c>
      <c r="AE29" s="384"/>
    </row>
    <row r="30" spans="2:31" ht="19.5" customHeight="1" thickBot="1">
      <c r="B30" s="448" t="s">
        <v>66</v>
      </c>
      <c r="C30" s="448"/>
      <c r="D30" s="3">
        <f>2500+3450</f>
        <v>5950</v>
      </c>
      <c r="E30" s="37" t="s">
        <v>67</v>
      </c>
      <c r="F30" s="377">
        <f>80000-F29</f>
        <v>2300</v>
      </c>
      <c r="G30" s="41"/>
      <c r="H30" s="448" t="s">
        <v>66</v>
      </c>
      <c r="I30" s="448"/>
      <c r="J30" s="3">
        <f>850+1300</f>
        <v>2150</v>
      </c>
      <c r="K30" s="37" t="s">
        <v>67</v>
      </c>
      <c r="L30" s="377">
        <f>80000-L29</f>
        <v>26650</v>
      </c>
      <c r="M30" s="347"/>
      <c r="N30" s="448" t="s">
        <v>66</v>
      </c>
      <c r="O30" s="448"/>
      <c r="P30" s="3">
        <f>2000+2600</f>
        <v>4600</v>
      </c>
      <c r="Q30" s="34" t="s">
        <v>67</v>
      </c>
      <c r="R30" s="377">
        <f>80000-R29</f>
        <v>21000</v>
      </c>
      <c r="S30" s="384"/>
      <c r="T30" s="448" t="s">
        <v>66</v>
      </c>
      <c r="U30" s="448"/>
      <c r="V30" s="3">
        <f>2150+2000</f>
        <v>4150</v>
      </c>
      <c r="W30" s="34" t="s">
        <v>67</v>
      </c>
      <c r="X30" s="377">
        <f>80000-X29</f>
        <v>19950</v>
      </c>
      <c r="Y30" s="36"/>
      <c r="Z30" s="450" t="s">
        <v>66</v>
      </c>
      <c r="AA30" s="450"/>
      <c r="AB30" s="3">
        <v>1000</v>
      </c>
      <c r="AC30" s="34" t="s">
        <v>67</v>
      </c>
      <c r="AD30" s="377">
        <f>80000-AD29</f>
        <v>5800</v>
      </c>
      <c r="AE30" s="384"/>
    </row>
    <row r="31" spans="2:31" ht="19.5" customHeight="1" thickTop="1">
      <c r="B31" s="38"/>
      <c r="C31" s="38"/>
      <c r="E31" s="39"/>
      <c r="F31" s="40"/>
      <c r="G31" s="41"/>
      <c r="H31" s="38"/>
      <c r="I31" s="38"/>
      <c r="K31" s="42"/>
      <c r="L31" s="40"/>
      <c r="M31" s="345"/>
      <c r="N31" s="38"/>
      <c r="O31" s="38"/>
      <c r="Q31" s="43"/>
      <c r="R31" s="40"/>
      <c r="S31" s="41"/>
      <c r="T31" s="38"/>
      <c r="U31" s="38"/>
      <c r="W31" s="42"/>
      <c r="X31" s="40"/>
      <c r="Y31" s="41"/>
      <c r="Z31" s="9"/>
      <c r="AA31" s="38"/>
      <c r="AB31" s="3"/>
      <c r="AC31" s="44"/>
      <c r="AD31" s="40"/>
      <c r="AE31" s="41"/>
    </row>
    <row r="32" spans="2:31" ht="19.5" customHeight="1">
      <c r="B32" s="38"/>
      <c r="C32" s="38"/>
      <c r="E32" s="39"/>
      <c r="F32" s="40"/>
      <c r="G32" s="41"/>
      <c r="H32" s="451" t="s">
        <v>241</v>
      </c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0"/>
      <c r="Y32" s="41"/>
      <c r="Z32" s="9"/>
      <c r="AA32" s="38"/>
      <c r="AB32" s="3"/>
      <c r="AC32" s="44"/>
      <c r="AD32" s="40"/>
      <c r="AE32" s="41"/>
    </row>
    <row r="33" spans="2:31" ht="19.5" customHeight="1">
      <c r="B33" s="38"/>
      <c r="C33" s="38"/>
      <c r="E33" s="39"/>
      <c r="F33" s="40"/>
      <c r="G33" s="4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0"/>
      <c r="Y33" s="41"/>
      <c r="Z33" s="9"/>
      <c r="AA33" s="38"/>
      <c r="AB33" s="3"/>
      <c r="AC33" s="44"/>
      <c r="AD33" s="40"/>
      <c r="AE33" s="41"/>
    </row>
    <row r="34" spans="6:31" ht="19.5" customHeight="1">
      <c r="F34" s="40"/>
      <c r="G34" s="4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0"/>
      <c r="Y34" s="41"/>
      <c r="Z34" s="9"/>
      <c r="AA34" s="38"/>
      <c r="AB34" s="3"/>
      <c r="AC34" s="44"/>
      <c r="AD34" s="40"/>
      <c r="AE34" s="41"/>
    </row>
    <row r="35" spans="2:31" ht="19.5" customHeight="1">
      <c r="B35" s="38"/>
      <c r="C35" s="38"/>
      <c r="E35" s="39"/>
      <c r="F35" s="40"/>
      <c r="G35" s="4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0"/>
      <c r="Y35" s="41"/>
      <c r="Z35" s="9"/>
      <c r="AA35" s="38"/>
      <c r="AB35" s="3"/>
      <c r="AC35" s="44"/>
      <c r="AD35" s="40"/>
      <c r="AE35" s="41"/>
    </row>
    <row r="36" spans="4:29" ht="19.5" customHeight="1" thickBot="1">
      <c r="D36" s="38"/>
      <c r="E36" s="38"/>
      <c r="L36" s="45"/>
      <c r="R36" s="3"/>
      <c r="AC36" s="46"/>
    </row>
    <row r="37" spans="2:29" ht="69.75" customHeight="1">
      <c r="B37" s="432" t="s">
        <v>70</v>
      </c>
      <c r="C37" s="432"/>
      <c r="D37" s="452" t="s">
        <v>71</v>
      </c>
      <c r="E37" s="452"/>
      <c r="F37" s="47"/>
      <c r="G37" s="6"/>
      <c r="H37" s="453" t="s">
        <v>329</v>
      </c>
      <c r="I37" s="454"/>
      <c r="J37" s="431" t="s">
        <v>252</v>
      </c>
      <c r="K37" s="431"/>
      <c r="L37" s="47"/>
      <c r="N37" s="433" t="s">
        <v>5</v>
      </c>
      <c r="O37" s="433"/>
      <c r="P37" s="434" t="s">
        <v>260</v>
      </c>
      <c r="Q37" s="434"/>
      <c r="R37" s="47"/>
      <c r="T37" s="433" t="s">
        <v>0</v>
      </c>
      <c r="U37" s="433"/>
      <c r="V37" s="431" t="s">
        <v>285</v>
      </c>
      <c r="W37" s="431"/>
      <c r="Z37" s="433" t="s">
        <v>2</v>
      </c>
      <c r="AA37" s="433"/>
      <c r="AB37" s="431" t="s">
        <v>306</v>
      </c>
      <c r="AC37" s="431"/>
    </row>
    <row r="38" spans="2:29" ht="28.5" customHeight="1" thickBot="1">
      <c r="B38" s="437" t="s">
        <v>242</v>
      </c>
      <c r="C38" s="437"/>
      <c r="D38" s="455" t="s">
        <v>73</v>
      </c>
      <c r="E38" s="455"/>
      <c r="F38" s="48"/>
      <c r="G38" s="49"/>
      <c r="H38" s="437" t="s">
        <v>253</v>
      </c>
      <c r="I38" s="437"/>
      <c r="J38" s="455" t="s">
        <v>254</v>
      </c>
      <c r="K38" s="455"/>
      <c r="L38" s="50"/>
      <c r="N38" s="437" t="s">
        <v>261</v>
      </c>
      <c r="O38" s="437"/>
      <c r="P38" s="456" t="s">
        <v>262</v>
      </c>
      <c r="Q38" s="456"/>
      <c r="R38" s="51"/>
      <c r="T38" s="442" t="s">
        <v>286</v>
      </c>
      <c r="U38" s="442"/>
      <c r="V38" s="457" t="s">
        <v>287</v>
      </c>
      <c r="W38" s="457"/>
      <c r="Z38" s="437" t="s">
        <v>307</v>
      </c>
      <c r="AA38" s="437"/>
      <c r="AB38" s="456" t="s">
        <v>308</v>
      </c>
      <c r="AC38" s="456"/>
    </row>
    <row r="39" spans="1:29" ht="19.5" customHeight="1" thickBot="1">
      <c r="A39" s="13" t="s">
        <v>209</v>
      </c>
      <c r="B39" s="10" t="s">
        <v>8</v>
      </c>
      <c r="C39" s="10" t="s">
        <v>9</v>
      </c>
      <c r="D39" s="10" t="s">
        <v>10</v>
      </c>
      <c r="E39" s="52" t="s">
        <v>11</v>
      </c>
      <c r="F39" s="9"/>
      <c r="G39" s="13" t="s">
        <v>209</v>
      </c>
      <c r="H39" s="10" t="s">
        <v>8</v>
      </c>
      <c r="I39" s="10" t="s">
        <v>9</v>
      </c>
      <c r="J39" s="10" t="s">
        <v>10</v>
      </c>
      <c r="K39" s="52" t="s">
        <v>11</v>
      </c>
      <c r="L39" s="9"/>
      <c r="M39" s="13" t="s">
        <v>209</v>
      </c>
      <c r="N39" s="10" t="s">
        <v>8</v>
      </c>
      <c r="O39" s="10" t="s">
        <v>9</v>
      </c>
      <c r="P39" s="10" t="s">
        <v>10</v>
      </c>
      <c r="Q39" s="52" t="s">
        <v>11</v>
      </c>
      <c r="R39" s="9"/>
      <c r="S39" s="376" t="s">
        <v>209</v>
      </c>
      <c r="T39" s="11" t="s">
        <v>8</v>
      </c>
      <c r="U39" s="11" t="s">
        <v>9</v>
      </c>
      <c r="V39" s="11" t="s">
        <v>10</v>
      </c>
      <c r="W39" s="12" t="s">
        <v>11</v>
      </c>
      <c r="Y39" s="366" t="s">
        <v>209</v>
      </c>
      <c r="Z39" s="367" t="s">
        <v>13</v>
      </c>
      <c r="AA39" s="367" t="s">
        <v>309</v>
      </c>
      <c r="AB39" s="19" t="s">
        <v>175</v>
      </c>
      <c r="AC39" s="368" t="s">
        <v>14</v>
      </c>
    </row>
    <row r="40" spans="1:30" ht="19.5" customHeight="1">
      <c r="A40" s="358">
        <v>115</v>
      </c>
      <c r="B40" s="351" t="s">
        <v>379</v>
      </c>
      <c r="C40" s="23" t="s">
        <v>15</v>
      </c>
      <c r="D40" s="20" t="s">
        <v>17</v>
      </c>
      <c r="E40" s="24">
        <v>50</v>
      </c>
      <c r="F40" s="53"/>
      <c r="G40" s="362">
        <v>383</v>
      </c>
      <c r="H40" s="351" t="s">
        <v>75</v>
      </c>
      <c r="I40" s="23" t="s">
        <v>15</v>
      </c>
      <c r="J40" s="20" t="s">
        <v>36</v>
      </c>
      <c r="K40" s="24">
        <v>50</v>
      </c>
      <c r="L40" s="53"/>
      <c r="M40" s="362">
        <v>143</v>
      </c>
      <c r="N40" s="351" t="s">
        <v>263</v>
      </c>
      <c r="O40" s="23" t="s">
        <v>15</v>
      </c>
      <c r="P40" s="20" t="s">
        <v>20</v>
      </c>
      <c r="Q40" s="24">
        <v>50</v>
      </c>
      <c r="R40" s="53"/>
      <c r="S40" s="366">
        <v>238</v>
      </c>
      <c r="T40" s="16" t="s">
        <v>289</v>
      </c>
      <c r="U40" s="19" t="s">
        <v>15</v>
      </c>
      <c r="V40" s="371" t="s">
        <v>205</v>
      </c>
      <c r="W40" s="21">
        <v>400</v>
      </c>
      <c r="X40" s="54"/>
      <c r="Y40" s="362">
        <v>145</v>
      </c>
      <c r="Z40" s="351" t="s">
        <v>310</v>
      </c>
      <c r="AA40" s="19" t="s">
        <v>15</v>
      </c>
      <c r="AB40" s="20" t="s">
        <v>19</v>
      </c>
      <c r="AC40" s="24">
        <v>1700</v>
      </c>
      <c r="AD40" s="54"/>
    </row>
    <row r="41" spans="1:30" ht="19.5" customHeight="1" thickBot="1">
      <c r="A41" s="358">
        <v>221</v>
      </c>
      <c r="B41" s="351" t="s">
        <v>76</v>
      </c>
      <c r="C41" s="23" t="s">
        <v>15</v>
      </c>
      <c r="D41" s="20" t="s">
        <v>28</v>
      </c>
      <c r="E41" s="24">
        <v>1350</v>
      </c>
      <c r="F41" s="53"/>
      <c r="G41" s="362">
        <v>429</v>
      </c>
      <c r="H41" s="351" t="s">
        <v>255</v>
      </c>
      <c r="I41" s="23" t="s">
        <v>15</v>
      </c>
      <c r="J41" s="20" t="s">
        <v>202</v>
      </c>
      <c r="K41" s="24">
        <v>100</v>
      </c>
      <c r="L41" s="53"/>
      <c r="M41" s="362">
        <v>168</v>
      </c>
      <c r="N41" s="351" t="s">
        <v>264</v>
      </c>
      <c r="O41" s="23" t="s">
        <v>15</v>
      </c>
      <c r="P41" s="20" t="s">
        <v>20</v>
      </c>
      <c r="Q41" s="24">
        <v>2000</v>
      </c>
      <c r="R41" s="53"/>
      <c r="S41" s="362">
        <v>626</v>
      </c>
      <c r="T41" s="351" t="s">
        <v>389</v>
      </c>
      <c r="U41" s="23" t="s">
        <v>15</v>
      </c>
      <c r="V41" s="20" t="s">
        <v>31</v>
      </c>
      <c r="W41" s="24">
        <v>250</v>
      </c>
      <c r="X41" s="54"/>
      <c r="Y41" s="362">
        <v>327</v>
      </c>
      <c r="Z41" s="351" t="s">
        <v>311</v>
      </c>
      <c r="AA41" s="23" t="s">
        <v>15</v>
      </c>
      <c r="AB41" s="20" t="s">
        <v>17</v>
      </c>
      <c r="AC41" s="24">
        <v>1800</v>
      </c>
      <c r="AD41" s="54"/>
    </row>
    <row r="42" spans="1:30" ht="19.5" customHeight="1" thickBot="1">
      <c r="A42" s="358">
        <v>255</v>
      </c>
      <c r="B42" s="351" t="s">
        <v>79</v>
      </c>
      <c r="C42" s="352" t="s">
        <v>15</v>
      </c>
      <c r="D42" s="25" t="s">
        <v>35</v>
      </c>
      <c r="E42" s="24">
        <v>750</v>
      </c>
      <c r="F42" s="360">
        <f>SUM(E40:E42)</f>
        <v>2150</v>
      </c>
      <c r="G42" s="362">
        <v>559</v>
      </c>
      <c r="H42" s="351" t="s">
        <v>81</v>
      </c>
      <c r="I42" s="352" t="s">
        <v>15</v>
      </c>
      <c r="J42" s="25" t="s">
        <v>36</v>
      </c>
      <c r="K42" s="24">
        <v>800</v>
      </c>
      <c r="L42" s="360">
        <f>SUM(K40:K42)</f>
        <v>950</v>
      </c>
      <c r="M42" s="362">
        <v>478</v>
      </c>
      <c r="N42" s="351" t="s">
        <v>265</v>
      </c>
      <c r="O42" s="352" t="s">
        <v>15</v>
      </c>
      <c r="P42" s="25" t="s">
        <v>20</v>
      </c>
      <c r="Q42" s="24">
        <v>50</v>
      </c>
      <c r="R42" s="360">
        <f>SUM(Q40:Q42)</f>
        <v>2100</v>
      </c>
      <c r="S42" s="362">
        <v>473</v>
      </c>
      <c r="T42" s="351" t="s">
        <v>290</v>
      </c>
      <c r="U42" s="352" t="s">
        <v>15</v>
      </c>
      <c r="V42" s="25" t="s">
        <v>216</v>
      </c>
      <c r="W42" s="24">
        <v>550</v>
      </c>
      <c r="X42" s="360">
        <f>SUM(W40:W42)</f>
        <v>1200</v>
      </c>
      <c r="Y42" s="362">
        <v>519</v>
      </c>
      <c r="Z42" s="351" t="s">
        <v>312</v>
      </c>
      <c r="AA42" s="352" t="s">
        <v>15</v>
      </c>
      <c r="AB42" s="25" t="s">
        <v>18</v>
      </c>
      <c r="AC42" s="24">
        <v>1600</v>
      </c>
      <c r="AD42" s="55">
        <f>SUM(AC40:AC42)</f>
        <v>5100</v>
      </c>
    </row>
    <row r="43" spans="1:30" ht="19.5" customHeight="1" thickBot="1">
      <c r="A43" s="358">
        <v>26</v>
      </c>
      <c r="B43" s="351" t="s">
        <v>341</v>
      </c>
      <c r="C43" s="23" t="s">
        <v>26</v>
      </c>
      <c r="D43" s="20" t="s">
        <v>28</v>
      </c>
      <c r="E43" s="24">
        <v>350</v>
      </c>
      <c r="F43" s="53"/>
      <c r="G43" s="362">
        <v>81</v>
      </c>
      <c r="H43" s="351" t="s">
        <v>256</v>
      </c>
      <c r="I43" s="23" t="s">
        <v>26</v>
      </c>
      <c r="J43" s="20" t="s">
        <v>24</v>
      </c>
      <c r="K43" s="24">
        <v>1400</v>
      </c>
      <c r="L43" s="53"/>
      <c r="M43" s="362">
        <v>43</v>
      </c>
      <c r="N43" s="351" t="s">
        <v>266</v>
      </c>
      <c r="O43" s="23" t="s">
        <v>26</v>
      </c>
      <c r="P43" s="20" t="s">
        <v>18</v>
      </c>
      <c r="Q43" s="24">
        <v>1350</v>
      </c>
      <c r="R43" s="53"/>
      <c r="S43" s="362">
        <v>42</v>
      </c>
      <c r="T43" s="351" t="s">
        <v>291</v>
      </c>
      <c r="U43" s="23" t="s">
        <v>26</v>
      </c>
      <c r="V43" s="20" t="s">
        <v>202</v>
      </c>
      <c r="W43" s="24">
        <v>150</v>
      </c>
      <c r="X43" s="56"/>
      <c r="Y43" s="362">
        <v>15</v>
      </c>
      <c r="Z43" s="351" t="s">
        <v>313</v>
      </c>
      <c r="AA43" s="19" t="s">
        <v>26</v>
      </c>
      <c r="AB43" s="20" t="s">
        <v>27</v>
      </c>
      <c r="AC43" s="24">
        <v>400</v>
      </c>
      <c r="AD43" s="56"/>
    </row>
    <row r="44" spans="1:30" ht="19.5" customHeight="1" thickBot="1">
      <c r="A44" s="358">
        <v>98</v>
      </c>
      <c r="B44" s="351" t="s">
        <v>243</v>
      </c>
      <c r="C44" s="23" t="s">
        <v>26</v>
      </c>
      <c r="D44" s="25" t="s">
        <v>24</v>
      </c>
      <c r="E44" s="24">
        <v>850</v>
      </c>
      <c r="F44" s="53"/>
      <c r="G44" s="362">
        <v>103</v>
      </c>
      <c r="H44" s="351" t="s">
        <v>88</v>
      </c>
      <c r="I44" s="23" t="s">
        <v>26</v>
      </c>
      <c r="J44" s="25" t="s">
        <v>20</v>
      </c>
      <c r="K44" s="24">
        <v>900</v>
      </c>
      <c r="L44" s="53"/>
      <c r="M44" s="362">
        <v>68</v>
      </c>
      <c r="N44" s="351" t="s">
        <v>267</v>
      </c>
      <c r="O44" s="23" t="s">
        <v>26</v>
      </c>
      <c r="P44" s="25" t="s">
        <v>17</v>
      </c>
      <c r="Q44" s="24">
        <v>350</v>
      </c>
      <c r="R44" s="53"/>
      <c r="S44" s="362">
        <v>57</v>
      </c>
      <c r="T44" s="351" t="s">
        <v>292</v>
      </c>
      <c r="U44" s="23" t="s">
        <v>26</v>
      </c>
      <c r="V44" s="25" t="s">
        <v>31</v>
      </c>
      <c r="W44" s="24">
        <v>1050</v>
      </c>
      <c r="X44" s="57"/>
      <c r="Y44" s="362">
        <v>90</v>
      </c>
      <c r="Z44" s="351" t="s">
        <v>314</v>
      </c>
      <c r="AA44" s="19" t="s">
        <v>26</v>
      </c>
      <c r="AB44" s="25" t="s">
        <v>19</v>
      </c>
      <c r="AC44" s="24">
        <v>1000</v>
      </c>
      <c r="AD44" s="57"/>
    </row>
    <row r="45" spans="1:30" ht="19.5" customHeight="1" thickBot="1">
      <c r="A45" s="358">
        <v>121</v>
      </c>
      <c r="B45" s="351" t="s">
        <v>244</v>
      </c>
      <c r="C45" s="23" t="s">
        <v>26</v>
      </c>
      <c r="D45" s="20" t="s">
        <v>18</v>
      </c>
      <c r="E45" s="24">
        <v>1300</v>
      </c>
      <c r="F45" s="53"/>
      <c r="G45" s="362">
        <v>109</v>
      </c>
      <c r="H45" s="351" t="s">
        <v>91</v>
      </c>
      <c r="I45" s="23" t="s">
        <v>26</v>
      </c>
      <c r="J45" s="20" t="s">
        <v>20</v>
      </c>
      <c r="K45" s="24">
        <v>250</v>
      </c>
      <c r="L45" s="53"/>
      <c r="M45" s="362">
        <v>141</v>
      </c>
      <c r="N45" s="351" t="s">
        <v>268</v>
      </c>
      <c r="O45" s="23" t="s">
        <v>26</v>
      </c>
      <c r="P45" s="20" t="s">
        <v>31</v>
      </c>
      <c r="Q45" s="24">
        <v>100</v>
      </c>
      <c r="R45" s="53"/>
      <c r="S45" s="362">
        <v>135</v>
      </c>
      <c r="T45" s="351" t="s">
        <v>390</v>
      </c>
      <c r="U45" s="23" t="s">
        <v>26</v>
      </c>
      <c r="V45" s="20" t="s">
        <v>16</v>
      </c>
      <c r="W45" s="24">
        <v>450</v>
      </c>
      <c r="X45" s="57"/>
      <c r="Y45" s="362">
        <v>97</v>
      </c>
      <c r="Z45" s="351" t="s">
        <v>315</v>
      </c>
      <c r="AA45" s="19" t="s">
        <v>26</v>
      </c>
      <c r="AB45" s="20" t="s">
        <v>18</v>
      </c>
      <c r="AC45" s="24">
        <v>850</v>
      </c>
      <c r="AD45" s="57"/>
    </row>
    <row r="46" spans="1:30" ht="19.5" customHeight="1" thickBot="1">
      <c r="A46" s="358">
        <v>187</v>
      </c>
      <c r="B46" s="351" t="s">
        <v>245</v>
      </c>
      <c r="C46" s="23" t="s">
        <v>26</v>
      </c>
      <c r="D46" s="20" t="s">
        <v>31</v>
      </c>
      <c r="E46" s="24">
        <v>950</v>
      </c>
      <c r="F46" s="53"/>
      <c r="G46" s="362">
        <v>164</v>
      </c>
      <c r="H46" s="351" t="s">
        <v>401</v>
      </c>
      <c r="I46" s="23" t="s">
        <v>26</v>
      </c>
      <c r="J46" s="20" t="s">
        <v>40</v>
      </c>
      <c r="K46" s="24">
        <v>250</v>
      </c>
      <c r="L46" s="53"/>
      <c r="M46" s="362">
        <v>152</v>
      </c>
      <c r="N46" s="351" t="s">
        <v>269</v>
      </c>
      <c r="O46" s="23" t="s">
        <v>26</v>
      </c>
      <c r="P46" s="20" t="s">
        <v>216</v>
      </c>
      <c r="Q46" s="24">
        <v>750</v>
      </c>
      <c r="R46" s="53"/>
      <c r="S46" s="362">
        <v>139</v>
      </c>
      <c r="T46" s="351" t="s">
        <v>391</v>
      </c>
      <c r="U46" s="23" t="s">
        <v>26</v>
      </c>
      <c r="V46" s="20" t="s">
        <v>35</v>
      </c>
      <c r="W46" s="24">
        <v>250</v>
      </c>
      <c r="X46" s="57"/>
      <c r="Y46" s="362">
        <v>300</v>
      </c>
      <c r="Z46" s="351" t="s">
        <v>316</v>
      </c>
      <c r="AA46" s="19" t="s">
        <v>26</v>
      </c>
      <c r="AB46" s="20" t="s">
        <v>27</v>
      </c>
      <c r="AC46" s="24">
        <v>1200</v>
      </c>
      <c r="AD46" s="57"/>
    </row>
    <row r="47" spans="1:30" ht="19.5" customHeight="1" thickBot="1">
      <c r="A47" s="358">
        <v>284</v>
      </c>
      <c r="B47" s="351" t="s">
        <v>93</v>
      </c>
      <c r="C47" s="23" t="s">
        <v>26</v>
      </c>
      <c r="D47" s="25" t="s">
        <v>17</v>
      </c>
      <c r="E47" s="24">
        <v>950</v>
      </c>
      <c r="F47" s="53"/>
      <c r="G47" s="362">
        <v>709</v>
      </c>
      <c r="H47" s="351" t="s">
        <v>383</v>
      </c>
      <c r="I47" s="23" t="s">
        <v>26</v>
      </c>
      <c r="J47" s="25" t="s">
        <v>30</v>
      </c>
      <c r="K47" s="24">
        <v>400</v>
      </c>
      <c r="L47" s="53"/>
      <c r="M47" s="362">
        <v>233</v>
      </c>
      <c r="N47" s="351" t="s">
        <v>270</v>
      </c>
      <c r="O47" s="23" t="s">
        <v>26</v>
      </c>
      <c r="P47" s="25" t="s">
        <v>216</v>
      </c>
      <c r="Q47" s="24">
        <v>750</v>
      </c>
      <c r="R47" s="53"/>
      <c r="S47" s="419">
        <v>171</v>
      </c>
      <c r="T47" s="415" t="s">
        <v>332</v>
      </c>
      <c r="U47" s="418" t="s">
        <v>26</v>
      </c>
      <c r="V47" s="416" t="s">
        <v>41</v>
      </c>
      <c r="W47" s="417">
        <v>400</v>
      </c>
      <c r="X47" s="57"/>
      <c r="Y47" s="362">
        <v>592</v>
      </c>
      <c r="Z47" s="351" t="s">
        <v>345</v>
      </c>
      <c r="AA47" s="19" t="s">
        <v>26</v>
      </c>
      <c r="AB47" s="25" t="s">
        <v>18</v>
      </c>
      <c r="AC47" s="24">
        <v>250</v>
      </c>
      <c r="AD47" s="57"/>
    </row>
    <row r="48" spans="1:30" ht="19.5" customHeight="1" thickBot="1">
      <c r="A48" s="358">
        <v>301</v>
      </c>
      <c r="B48" s="351" t="s">
        <v>95</v>
      </c>
      <c r="C48" s="23" t="s">
        <v>26</v>
      </c>
      <c r="D48" s="25" t="s">
        <v>24</v>
      </c>
      <c r="E48" s="24">
        <v>750</v>
      </c>
      <c r="F48" s="53"/>
      <c r="G48" s="362">
        <v>401</v>
      </c>
      <c r="H48" s="351" t="s">
        <v>257</v>
      </c>
      <c r="I48" s="23" t="s">
        <v>26</v>
      </c>
      <c r="J48" s="25" t="s">
        <v>22</v>
      </c>
      <c r="K48" s="24">
        <v>1200</v>
      </c>
      <c r="L48" s="53"/>
      <c r="M48" s="362">
        <v>322</v>
      </c>
      <c r="N48" s="351" t="s">
        <v>271</v>
      </c>
      <c r="O48" s="23" t="s">
        <v>26</v>
      </c>
      <c r="P48" s="25" t="s">
        <v>19</v>
      </c>
      <c r="Q48" s="24">
        <v>500</v>
      </c>
      <c r="R48" s="53"/>
      <c r="S48" s="362">
        <v>183</v>
      </c>
      <c r="T48" s="351" t="s">
        <v>293</v>
      </c>
      <c r="U48" s="23" t="s">
        <v>26</v>
      </c>
      <c r="V48" s="25" t="s">
        <v>17</v>
      </c>
      <c r="W48" s="24">
        <v>800</v>
      </c>
      <c r="X48" s="57"/>
      <c r="Y48" s="362">
        <v>438</v>
      </c>
      <c r="Z48" s="351" t="s">
        <v>346</v>
      </c>
      <c r="AA48" s="19" t="s">
        <v>26</v>
      </c>
      <c r="AB48" s="25" t="s">
        <v>48</v>
      </c>
      <c r="AC48" s="24">
        <v>300</v>
      </c>
      <c r="AD48" s="57"/>
    </row>
    <row r="49" spans="1:30" ht="19.5" customHeight="1" thickBot="1">
      <c r="A49" s="358">
        <v>424</v>
      </c>
      <c r="B49" s="351" t="s">
        <v>87</v>
      </c>
      <c r="C49" s="23" t="s">
        <v>26</v>
      </c>
      <c r="D49" s="25" t="s">
        <v>19</v>
      </c>
      <c r="E49" s="24">
        <v>450</v>
      </c>
      <c r="F49" s="3"/>
      <c r="G49" s="362">
        <v>468</v>
      </c>
      <c r="H49" s="351" t="s">
        <v>258</v>
      </c>
      <c r="I49" s="23" t="s">
        <v>26</v>
      </c>
      <c r="J49" s="25" t="s">
        <v>36</v>
      </c>
      <c r="K49" s="24">
        <v>850</v>
      </c>
      <c r="L49" s="4"/>
      <c r="M49" s="362">
        <v>472</v>
      </c>
      <c r="N49" s="351" t="s">
        <v>272</v>
      </c>
      <c r="O49" s="23" t="s">
        <v>26</v>
      </c>
      <c r="P49" s="25" t="s">
        <v>202</v>
      </c>
      <c r="Q49" s="24">
        <v>500</v>
      </c>
      <c r="R49" s="4"/>
      <c r="S49" s="362">
        <v>241</v>
      </c>
      <c r="T49" s="351" t="s">
        <v>294</v>
      </c>
      <c r="U49" s="23" t="s">
        <v>26</v>
      </c>
      <c r="V49" s="25" t="s">
        <v>205</v>
      </c>
      <c r="W49" s="24">
        <v>150</v>
      </c>
      <c r="X49" s="57"/>
      <c r="Y49" s="362">
        <v>445</v>
      </c>
      <c r="Z49" s="351" t="s">
        <v>395</v>
      </c>
      <c r="AA49" s="19" t="s">
        <v>26</v>
      </c>
      <c r="AB49" s="25" t="s">
        <v>16</v>
      </c>
      <c r="AC49" s="24">
        <v>700</v>
      </c>
      <c r="AD49" s="58"/>
    </row>
    <row r="50" spans="1:30" ht="19.5" customHeight="1" thickBot="1">
      <c r="A50" s="358">
        <v>656</v>
      </c>
      <c r="B50" s="351" t="s">
        <v>380</v>
      </c>
      <c r="C50" s="23" t="s">
        <v>26</v>
      </c>
      <c r="D50" s="20" t="s">
        <v>36</v>
      </c>
      <c r="E50" s="24">
        <v>1700</v>
      </c>
      <c r="F50" s="360">
        <f>SUM(E43:E50)</f>
        <v>7300</v>
      </c>
      <c r="G50" s="362">
        <v>515</v>
      </c>
      <c r="H50" s="351" t="s">
        <v>39</v>
      </c>
      <c r="I50" s="23" t="s">
        <v>26</v>
      </c>
      <c r="J50" s="20" t="s">
        <v>27</v>
      </c>
      <c r="K50" s="24">
        <v>500</v>
      </c>
      <c r="L50" s="360">
        <f>SUM(K43:K50)</f>
        <v>5750</v>
      </c>
      <c r="M50" s="362">
        <v>569</v>
      </c>
      <c r="N50" s="351" t="s">
        <v>273</v>
      </c>
      <c r="O50" s="23" t="s">
        <v>26</v>
      </c>
      <c r="P50" s="20" t="s">
        <v>202</v>
      </c>
      <c r="Q50" s="24">
        <v>250</v>
      </c>
      <c r="R50" s="360">
        <f>SUM(Q43:Q50)</f>
        <v>4550</v>
      </c>
      <c r="S50" s="362">
        <v>480</v>
      </c>
      <c r="T50" s="351" t="s">
        <v>295</v>
      </c>
      <c r="U50" s="23" t="s">
        <v>26</v>
      </c>
      <c r="V50" s="20" t="s">
        <v>48</v>
      </c>
      <c r="W50" s="24">
        <v>300</v>
      </c>
      <c r="X50" s="360">
        <f>SUM(W43:W50)</f>
        <v>3550</v>
      </c>
      <c r="Y50" s="362">
        <v>566</v>
      </c>
      <c r="Z50" s="351" t="s">
        <v>317</v>
      </c>
      <c r="AA50" s="19" t="s">
        <v>26</v>
      </c>
      <c r="AB50" s="20" t="s">
        <v>22</v>
      </c>
      <c r="AC50" s="24">
        <v>750</v>
      </c>
      <c r="AD50" s="55">
        <f>SUM(AC43:AC50)</f>
        <v>5450</v>
      </c>
    </row>
    <row r="51" spans="1:30" ht="19.5" customHeight="1" thickBot="1">
      <c r="A51" s="358">
        <v>79</v>
      </c>
      <c r="B51" s="351" t="s">
        <v>246</v>
      </c>
      <c r="C51" s="23" t="s">
        <v>44</v>
      </c>
      <c r="D51" s="20" t="s">
        <v>19</v>
      </c>
      <c r="E51" s="24">
        <v>1000</v>
      </c>
      <c r="F51" s="53"/>
      <c r="G51" s="362">
        <v>33</v>
      </c>
      <c r="H51" s="351" t="s">
        <v>98</v>
      </c>
      <c r="I51" s="23" t="s">
        <v>44</v>
      </c>
      <c r="J51" s="20" t="s">
        <v>24</v>
      </c>
      <c r="K51" s="24">
        <v>850</v>
      </c>
      <c r="L51" s="53"/>
      <c r="M51" s="362">
        <v>66</v>
      </c>
      <c r="N51" s="351" t="s">
        <v>274</v>
      </c>
      <c r="O51" s="23" t="s">
        <v>44</v>
      </c>
      <c r="P51" s="20" t="s">
        <v>27</v>
      </c>
      <c r="Q51" s="24">
        <v>450</v>
      </c>
      <c r="R51" s="53"/>
      <c r="S51" s="362">
        <v>18</v>
      </c>
      <c r="T51" s="351" t="s">
        <v>296</v>
      </c>
      <c r="U51" s="23" t="s">
        <v>44</v>
      </c>
      <c r="V51" s="20" t="s">
        <v>40</v>
      </c>
      <c r="W51" s="24">
        <v>750</v>
      </c>
      <c r="X51" s="57"/>
      <c r="Y51" s="362">
        <v>131</v>
      </c>
      <c r="Z51" s="351" t="s">
        <v>318</v>
      </c>
      <c r="AA51" s="19" t="s">
        <v>44</v>
      </c>
      <c r="AB51" s="20" t="s">
        <v>205</v>
      </c>
      <c r="AC51" s="24">
        <v>650</v>
      </c>
      <c r="AD51" s="57"/>
    </row>
    <row r="52" spans="1:30" ht="19.5" customHeight="1" thickBot="1">
      <c r="A52" s="358">
        <v>82</v>
      </c>
      <c r="B52" s="351" t="s">
        <v>247</v>
      </c>
      <c r="C52" s="23" t="s">
        <v>44</v>
      </c>
      <c r="D52" s="20" t="s">
        <v>36</v>
      </c>
      <c r="E52" s="24">
        <v>1500</v>
      </c>
      <c r="F52" s="53"/>
      <c r="G52" s="362">
        <v>51</v>
      </c>
      <c r="H52" s="351" t="s">
        <v>106</v>
      </c>
      <c r="I52" s="23" t="s">
        <v>44</v>
      </c>
      <c r="J52" s="20" t="s">
        <v>20</v>
      </c>
      <c r="K52" s="24">
        <v>500</v>
      </c>
      <c r="L52" s="53"/>
      <c r="M52" s="362">
        <v>107</v>
      </c>
      <c r="N52" s="351" t="s">
        <v>275</v>
      </c>
      <c r="O52" s="23" t="s">
        <v>44</v>
      </c>
      <c r="P52" s="20" t="s">
        <v>17</v>
      </c>
      <c r="Q52" s="24">
        <v>1000</v>
      </c>
      <c r="R52" s="53"/>
      <c r="S52" s="362">
        <v>151</v>
      </c>
      <c r="T52" s="351" t="s">
        <v>297</v>
      </c>
      <c r="U52" s="23" t="s">
        <v>44</v>
      </c>
      <c r="V52" s="20" t="s">
        <v>48</v>
      </c>
      <c r="W52" s="24">
        <v>1050</v>
      </c>
      <c r="X52" s="57"/>
      <c r="Y52" s="362">
        <v>712</v>
      </c>
      <c r="Z52" s="351" t="s">
        <v>396</v>
      </c>
      <c r="AA52" s="19" t="s">
        <v>44</v>
      </c>
      <c r="AB52" s="20" t="s">
        <v>35</v>
      </c>
      <c r="AC52" s="24">
        <v>600</v>
      </c>
      <c r="AD52" s="57"/>
    </row>
    <row r="53" spans="1:30" ht="19.5" customHeight="1" thickBot="1">
      <c r="A53" s="358">
        <v>87</v>
      </c>
      <c r="B53" s="351" t="s">
        <v>248</v>
      </c>
      <c r="C53" s="23" t="s">
        <v>44</v>
      </c>
      <c r="D53" s="20" t="s">
        <v>30</v>
      </c>
      <c r="E53" s="24">
        <v>2000</v>
      </c>
      <c r="F53" s="53"/>
      <c r="G53" s="362">
        <v>74</v>
      </c>
      <c r="H53" s="351" t="s">
        <v>100</v>
      </c>
      <c r="I53" s="23" t="s">
        <v>44</v>
      </c>
      <c r="J53" s="20" t="s">
        <v>40</v>
      </c>
      <c r="K53" s="24">
        <v>5700</v>
      </c>
      <c r="L53" s="53"/>
      <c r="M53" s="362">
        <v>118</v>
      </c>
      <c r="N53" s="351" t="s">
        <v>276</v>
      </c>
      <c r="O53" s="23" t="s">
        <v>44</v>
      </c>
      <c r="P53" s="20" t="s">
        <v>202</v>
      </c>
      <c r="Q53" s="24">
        <v>400</v>
      </c>
      <c r="R53" s="53"/>
      <c r="S53" s="362">
        <v>698</v>
      </c>
      <c r="T53" s="351" t="s">
        <v>392</v>
      </c>
      <c r="U53" s="23" t="s">
        <v>44</v>
      </c>
      <c r="V53" s="20" t="s">
        <v>30</v>
      </c>
      <c r="W53" s="24">
        <v>450</v>
      </c>
      <c r="X53" s="57"/>
      <c r="Y53" s="362">
        <v>305</v>
      </c>
      <c r="Z53" s="351" t="s">
        <v>319</v>
      </c>
      <c r="AA53" s="19" t="s">
        <v>44</v>
      </c>
      <c r="AB53" s="20" t="s">
        <v>27</v>
      </c>
      <c r="AC53" s="24">
        <v>4000</v>
      </c>
      <c r="AD53" s="58"/>
    </row>
    <row r="54" spans="1:30" ht="19.5" customHeight="1" thickBot="1">
      <c r="A54" s="358">
        <v>252</v>
      </c>
      <c r="B54" s="351" t="s">
        <v>105</v>
      </c>
      <c r="C54" s="23" t="s">
        <v>44</v>
      </c>
      <c r="D54" s="20" t="s">
        <v>35</v>
      </c>
      <c r="E54" s="24">
        <v>600</v>
      </c>
      <c r="F54" s="53"/>
      <c r="G54" s="362">
        <v>259</v>
      </c>
      <c r="H54" s="351" t="s">
        <v>102</v>
      </c>
      <c r="I54" s="23" t="s">
        <v>44</v>
      </c>
      <c r="J54" s="20" t="s">
        <v>17</v>
      </c>
      <c r="K54" s="24">
        <v>5950</v>
      </c>
      <c r="L54" s="53"/>
      <c r="M54" s="362">
        <v>144</v>
      </c>
      <c r="N54" s="351" t="s">
        <v>277</v>
      </c>
      <c r="O54" s="23" t="s">
        <v>44</v>
      </c>
      <c r="P54" s="20" t="s">
        <v>202</v>
      </c>
      <c r="Q54" s="24">
        <v>600</v>
      </c>
      <c r="R54" s="53"/>
      <c r="S54" s="362">
        <v>254</v>
      </c>
      <c r="T54" s="351" t="s">
        <v>298</v>
      </c>
      <c r="U54" s="23" t="s">
        <v>44</v>
      </c>
      <c r="V54" s="20" t="s">
        <v>20</v>
      </c>
      <c r="W54" s="24">
        <v>5000</v>
      </c>
      <c r="X54" s="57"/>
      <c r="Y54" s="362">
        <v>321</v>
      </c>
      <c r="Z54" s="351" t="s">
        <v>320</v>
      </c>
      <c r="AA54" s="19" t="s">
        <v>44</v>
      </c>
      <c r="AB54" s="20" t="s">
        <v>31</v>
      </c>
      <c r="AC54" s="24">
        <v>1950</v>
      </c>
      <c r="AD54" s="57"/>
    </row>
    <row r="55" spans="1:30" ht="19.5" customHeight="1" thickBot="1">
      <c r="A55" s="358">
        <v>287</v>
      </c>
      <c r="B55" s="351" t="s">
        <v>381</v>
      </c>
      <c r="C55" s="23" t="s">
        <v>44</v>
      </c>
      <c r="D55" s="20" t="s">
        <v>216</v>
      </c>
      <c r="E55" s="24">
        <v>400</v>
      </c>
      <c r="F55" s="53"/>
      <c r="G55" s="362">
        <v>268</v>
      </c>
      <c r="H55" s="351" t="s">
        <v>107</v>
      </c>
      <c r="I55" s="23" t="s">
        <v>44</v>
      </c>
      <c r="J55" s="20" t="s">
        <v>20</v>
      </c>
      <c r="K55" s="24">
        <v>500</v>
      </c>
      <c r="L55" s="53"/>
      <c r="M55" s="362">
        <v>147</v>
      </c>
      <c r="N55" s="351" t="s">
        <v>278</v>
      </c>
      <c r="O55" s="23" t="s">
        <v>44</v>
      </c>
      <c r="P55" s="20" t="s">
        <v>48</v>
      </c>
      <c r="Q55" s="24">
        <v>450</v>
      </c>
      <c r="R55" s="53"/>
      <c r="S55" s="362">
        <v>314</v>
      </c>
      <c r="T55" s="351" t="s">
        <v>96</v>
      </c>
      <c r="U55" s="23" t="s">
        <v>44</v>
      </c>
      <c r="V55" s="20" t="s">
        <v>17</v>
      </c>
      <c r="W55" s="24">
        <v>2000</v>
      </c>
      <c r="X55" s="57"/>
      <c r="Y55" s="362">
        <v>636</v>
      </c>
      <c r="Z55" s="351" t="s">
        <v>347</v>
      </c>
      <c r="AA55" s="19" t="s">
        <v>44</v>
      </c>
      <c r="AB55" s="20" t="s">
        <v>216</v>
      </c>
      <c r="AC55" s="24">
        <v>5000</v>
      </c>
      <c r="AD55" s="57"/>
    </row>
    <row r="56" spans="1:30" ht="19.5" customHeight="1" thickBot="1">
      <c r="A56" s="358">
        <v>288</v>
      </c>
      <c r="B56" s="351" t="s">
        <v>108</v>
      </c>
      <c r="C56" s="23" t="s">
        <v>44</v>
      </c>
      <c r="D56" s="20" t="s">
        <v>28</v>
      </c>
      <c r="E56" s="24">
        <v>350</v>
      </c>
      <c r="F56" s="53"/>
      <c r="G56" s="362">
        <v>389</v>
      </c>
      <c r="H56" s="351" t="s">
        <v>384</v>
      </c>
      <c r="I56" s="23" t="s">
        <v>44</v>
      </c>
      <c r="J56" s="20" t="s">
        <v>216</v>
      </c>
      <c r="K56" s="24">
        <v>600</v>
      </c>
      <c r="L56" s="53"/>
      <c r="M56" s="362">
        <v>230</v>
      </c>
      <c r="N56" s="351" t="s">
        <v>279</v>
      </c>
      <c r="O56" s="23" t="s">
        <v>44</v>
      </c>
      <c r="P56" s="20" t="s">
        <v>35</v>
      </c>
      <c r="Q56" s="24">
        <v>500</v>
      </c>
      <c r="R56" s="53"/>
      <c r="S56" s="362">
        <v>648</v>
      </c>
      <c r="T56" s="351" t="s">
        <v>393</v>
      </c>
      <c r="U56" s="23" t="s">
        <v>44</v>
      </c>
      <c r="V56" s="20" t="s">
        <v>41</v>
      </c>
      <c r="W56" s="24">
        <v>1050</v>
      </c>
      <c r="X56" s="57"/>
      <c r="Y56" s="362">
        <v>409</v>
      </c>
      <c r="Z56" s="351" t="s">
        <v>116</v>
      </c>
      <c r="AA56" s="19" t="s">
        <v>44</v>
      </c>
      <c r="AB56" s="20" t="s">
        <v>22</v>
      </c>
      <c r="AC56" s="24">
        <v>550</v>
      </c>
      <c r="AD56" s="57"/>
    </row>
    <row r="57" spans="1:30" ht="19.5" customHeight="1" thickBot="1">
      <c r="A57" s="358">
        <v>299</v>
      </c>
      <c r="B57" s="351" t="s">
        <v>349</v>
      </c>
      <c r="C57" s="23" t="s">
        <v>44</v>
      </c>
      <c r="D57" s="20" t="s">
        <v>17</v>
      </c>
      <c r="E57" s="24">
        <v>800</v>
      </c>
      <c r="F57" s="53"/>
      <c r="G57" s="362">
        <v>710</v>
      </c>
      <c r="H57" s="351" t="s">
        <v>385</v>
      </c>
      <c r="I57" s="23" t="s">
        <v>44</v>
      </c>
      <c r="J57" s="20" t="s">
        <v>216</v>
      </c>
      <c r="K57" s="24">
        <v>350</v>
      </c>
      <c r="L57" s="53"/>
      <c r="M57" s="362">
        <v>315</v>
      </c>
      <c r="N57" s="351" t="s">
        <v>280</v>
      </c>
      <c r="O57" s="23" t="s">
        <v>44</v>
      </c>
      <c r="P57" s="20" t="s">
        <v>202</v>
      </c>
      <c r="Q57" s="24">
        <v>300</v>
      </c>
      <c r="R57" s="53"/>
      <c r="S57" s="362">
        <v>545</v>
      </c>
      <c r="T57" s="351" t="s">
        <v>299</v>
      </c>
      <c r="U57" s="23" t="s">
        <v>44</v>
      </c>
      <c r="V57" s="20" t="s">
        <v>22</v>
      </c>
      <c r="W57" s="24">
        <v>950</v>
      </c>
      <c r="X57" s="57"/>
      <c r="Y57" s="362">
        <v>426</v>
      </c>
      <c r="Z57" s="351" t="s">
        <v>321</v>
      </c>
      <c r="AA57" s="19" t="s">
        <v>44</v>
      </c>
      <c r="AB57" s="20" t="s">
        <v>31</v>
      </c>
      <c r="AC57" s="24">
        <v>1000</v>
      </c>
      <c r="AD57" s="57"/>
    </row>
    <row r="58" spans="1:30" ht="19.5" customHeight="1" thickBot="1">
      <c r="A58" s="358">
        <v>442</v>
      </c>
      <c r="B58" s="351" t="s">
        <v>342</v>
      </c>
      <c r="C58" s="23" t="s">
        <v>44</v>
      </c>
      <c r="D58" s="20" t="s">
        <v>24</v>
      </c>
      <c r="E58" s="24">
        <v>2000</v>
      </c>
      <c r="F58" s="361">
        <f>SUM(E51:E58)</f>
        <v>8650</v>
      </c>
      <c r="G58" s="362">
        <v>530</v>
      </c>
      <c r="H58" s="351" t="s">
        <v>249</v>
      </c>
      <c r="I58" s="23" t="s">
        <v>44</v>
      </c>
      <c r="J58" s="20" t="s">
        <v>16</v>
      </c>
      <c r="K58" s="24">
        <v>300</v>
      </c>
      <c r="L58" s="360">
        <f>SUM(K51:K58)</f>
        <v>14750</v>
      </c>
      <c r="M58" s="362">
        <v>360</v>
      </c>
      <c r="N58" s="351" t="s">
        <v>281</v>
      </c>
      <c r="O58" s="23" t="s">
        <v>44</v>
      </c>
      <c r="P58" s="20" t="s">
        <v>40</v>
      </c>
      <c r="Q58" s="24">
        <v>1200</v>
      </c>
      <c r="R58" s="360">
        <f>SUM(Q51:Q58)</f>
        <v>4900</v>
      </c>
      <c r="S58" s="362">
        <v>575</v>
      </c>
      <c r="T58" s="351" t="s">
        <v>300</v>
      </c>
      <c r="U58" s="23" t="s">
        <v>44</v>
      </c>
      <c r="V58" s="20" t="s">
        <v>20</v>
      </c>
      <c r="W58" s="24">
        <v>450</v>
      </c>
      <c r="X58" s="360">
        <f>SUM(W51:W58)</f>
        <v>11700</v>
      </c>
      <c r="Y58" s="362">
        <v>436</v>
      </c>
      <c r="Z58" s="351" t="s">
        <v>322</v>
      </c>
      <c r="AA58" s="19" t="s">
        <v>44</v>
      </c>
      <c r="AB58" s="20" t="s">
        <v>24</v>
      </c>
      <c r="AC58" s="24">
        <v>300</v>
      </c>
      <c r="AD58" s="55">
        <f>SUM(AC51:AC58)</f>
        <v>14050</v>
      </c>
    </row>
    <row r="59" spans="1:30" ht="19.5" customHeight="1" thickBot="1">
      <c r="A59" s="358">
        <v>44</v>
      </c>
      <c r="B59" s="351" t="s">
        <v>399</v>
      </c>
      <c r="C59" s="23" t="s">
        <v>57</v>
      </c>
      <c r="D59" s="20" t="s">
        <v>400</v>
      </c>
      <c r="E59" s="24">
        <v>4500</v>
      </c>
      <c r="F59" s="53"/>
      <c r="G59" s="362">
        <v>264</v>
      </c>
      <c r="H59" s="351" t="s">
        <v>386</v>
      </c>
      <c r="I59" s="23" t="s">
        <v>57</v>
      </c>
      <c r="J59" s="20" t="s">
        <v>216</v>
      </c>
      <c r="K59" s="24">
        <v>12500</v>
      </c>
      <c r="L59" s="53"/>
      <c r="M59" s="362">
        <v>714</v>
      </c>
      <c r="N59" s="351" t="s">
        <v>388</v>
      </c>
      <c r="O59" s="23" t="s">
        <v>57</v>
      </c>
      <c r="P59" s="20" t="s">
        <v>24</v>
      </c>
      <c r="Q59" s="24">
        <v>5000</v>
      </c>
      <c r="R59" s="53"/>
      <c r="S59" s="362">
        <v>83</v>
      </c>
      <c r="T59" s="351" t="s">
        <v>301</v>
      </c>
      <c r="U59" s="23" t="s">
        <v>57</v>
      </c>
      <c r="V59" s="20" t="s">
        <v>18</v>
      </c>
      <c r="W59" s="24">
        <v>2500</v>
      </c>
      <c r="X59" s="57"/>
      <c r="Y59" s="362">
        <v>640</v>
      </c>
      <c r="Z59" s="351" t="s">
        <v>348</v>
      </c>
      <c r="AA59" s="19" t="s">
        <v>57</v>
      </c>
      <c r="AB59" s="20" t="s">
        <v>19</v>
      </c>
      <c r="AC59" s="24">
        <v>3000</v>
      </c>
      <c r="AD59" s="57"/>
    </row>
    <row r="60" spans="1:30" ht="19.5" customHeight="1" thickBot="1">
      <c r="A60" s="358">
        <v>195</v>
      </c>
      <c r="B60" s="351" t="s">
        <v>250</v>
      </c>
      <c r="C60" s="23" t="s">
        <v>57</v>
      </c>
      <c r="D60" s="20" t="s">
        <v>216</v>
      </c>
      <c r="E60" s="24">
        <v>7000</v>
      </c>
      <c r="F60" s="53"/>
      <c r="G60" s="362">
        <v>276</v>
      </c>
      <c r="H60" s="351" t="s">
        <v>111</v>
      </c>
      <c r="I60" s="23" t="s">
        <v>57</v>
      </c>
      <c r="J60" s="20" t="s">
        <v>36</v>
      </c>
      <c r="K60" s="24">
        <v>1350</v>
      </c>
      <c r="L60" s="53"/>
      <c r="M60" s="362">
        <v>129</v>
      </c>
      <c r="N60" s="351" t="s">
        <v>282</v>
      </c>
      <c r="O60" s="23" t="s">
        <v>57</v>
      </c>
      <c r="P60" s="20" t="s">
        <v>202</v>
      </c>
      <c r="Q60" s="24">
        <v>200</v>
      </c>
      <c r="R60" s="53"/>
      <c r="S60" s="362">
        <v>120</v>
      </c>
      <c r="T60" s="351" t="s">
        <v>302</v>
      </c>
      <c r="U60" s="23" t="s">
        <v>57</v>
      </c>
      <c r="V60" s="20" t="s">
        <v>35</v>
      </c>
      <c r="W60" s="24">
        <v>11050</v>
      </c>
      <c r="X60" s="57"/>
      <c r="Y60" s="362">
        <v>695</v>
      </c>
      <c r="Z60" s="351" t="s">
        <v>397</v>
      </c>
      <c r="AA60" s="19" t="s">
        <v>57</v>
      </c>
      <c r="AB60" s="20" t="s">
        <v>41</v>
      </c>
      <c r="AC60" s="24">
        <v>7000</v>
      </c>
      <c r="AD60" s="57"/>
    </row>
    <row r="61" spans="1:30" ht="19.5" customHeight="1" thickBot="1">
      <c r="A61" s="358">
        <v>217</v>
      </c>
      <c r="B61" s="351" t="s">
        <v>382</v>
      </c>
      <c r="C61" s="23" t="s">
        <v>57</v>
      </c>
      <c r="D61" s="25" t="s">
        <v>17</v>
      </c>
      <c r="E61" s="24">
        <v>14700</v>
      </c>
      <c r="F61" s="53"/>
      <c r="G61" s="362">
        <v>282</v>
      </c>
      <c r="H61" s="351" t="s">
        <v>259</v>
      </c>
      <c r="I61" s="23" t="s">
        <v>57</v>
      </c>
      <c r="J61" s="25" t="s">
        <v>17</v>
      </c>
      <c r="K61" s="24">
        <v>25100</v>
      </c>
      <c r="L61" s="53"/>
      <c r="M61" s="362">
        <v>267</v>
      </c>
      <c r="N61" s="351" t="s">
        <v>283</v>
      </c>
      <c r="O61" s="23" t="s">
        <v>57</v>
      </c>
      <c r="P61" s="25" t="s">
        <v>28</v>
      </c>
      <c r="Q61" s="24">
        <v>16000</v>
      </c>
      <c r="R61" s="53"/>
      <c r="S61" s="362">
        <v>346</v>
      </c>
      <c r="T61" s="351" t="s">
        <v>303</v>
      </c>
      <c r="U61" s="23" t="s">
        <v>57</v>
      </c>
      <c r="V61" s="25" t="s">
        <v>205</v>
      </c>
      <c r="W61" s="24">
        <v>2400</v>
      </c>
      <c r="X61" s="57"/>
      <c r="Y61" s="362">
        <v>353</v>
      </c>
      <c r="Z61" s="351" t="s">
        <v>323</v>
      </c>
      <c r="AA61" s="19" t="s">
        <v>57</v>
      </c>
      <c r="AB61" s="25" t="s">
        <v>30</v>
      </c>
      <c r="AC61" s="24">
        <v>11000</v>
      </c>
      <c r="AD61" s="57"/>
    </row>
    <row r="62" spans="1:30" ht="19.5" customHeight="1" thickBot="1">
      <c r="A62" s="358">
        <v>224</v>
      </c>
      <c r="B62" s="351" t="s">
        <v>251</v>
      </c>
      <c r="C62" s="23" t="s">
        <v>57</v>
      </c>
      <c r="D62" s="25" t="s">
        <v>16</v>
      </c>
      <c r="E62" s="24">
        <v>6500</v>
      </c>
      <c r="F62" s="53"/>
      <c r="G62" s="362">
        <v>308</v>
      </c>
      <c r="H62" s="351" t="s">
        <v>387</v>
      </c>
      <c r="I62" s="23" t="s">
        <v>57</v>
      </c>
      <c r="J62" s="25" t="s">
        <v>18</v>
      </c>
      <c r="K62" s="24">
        <v>100</v>
      </c>
      <c r="L62" s="53"/>
      <c r="M62" s="362">
        <v>269</v>
      </c>
      <c r="N62" s="351" t="s">
        <v>284</v>
      </c>
      <c r="O62" s="23" t="s">
        <v>57</v>
      </c>
      <c r="P62" s="25" t="s">
        <v>20</v>
      </c>
      <c r="Q62" s="24">
        <v>15000</v>
      </c>
      <c r="R62" s="53"/>
      <c r="S62" s="362">
        <v>357</v>
      </c>
      <c r="T62" s="351" t="s">
        <v>304</v>
      </c>
      <c r="U62" s="23" t="s">
        <v>57</v>
      </c>
      <c r="V62" s="25" t="s">
        <v>35</v>
      </c>
      <c r="W62" s="24">
        <v>15050</v>
      </c>
      <c r="X62" s="57"/>
      <c r="Y62" s="362">
        <v>420</v>
      </c>
      <c r="Z62" s="351" t="s">
        <v>324</v>
      </c>
      <c r="AA62" s="19" t="s">
        <v>57</v>
      </c>
      <c r="AB62" s="25" t="s">
        <v>40</v>
      </c>
      <c r="AC62" s="24">
        <v>1100</v>
      </c>
      <c r="AD62" s="57"/>
    </row>
    <row r="63" spans="1:30" ht="19.5" customHeight="1" thickBot="1">
      <c r="A63" s="358">
        <v>400</v>
      </c>
      <c r="B63" s="351" t="s">
        <v>130</v>
      </c>
      <c r="C63" s="23" t="s">
        <v>57</v>
      </c>
      <c r="D63" s="25" t="s">
        <v>35</v>
      </c>
      <c r="E63" s="24">
        <v>3600</v>
      </c>
      <c r="F63" s="53"/>
      <c r="G63" s="364">
        <v>375</v>
      </c>
      <c r="H63" s="351" t="s">
        <v>127</v>
      </c>
      <c r="I63" s="23" t="s">
        <v>57</v>
      </c>
      <c r="J63" s="25" t="s">
        <v>31</v>
      </c>
      <c r="K63" s="24">
        <v>200</v>
      </c>
      <c r="L63" s="53"/>
      <c r="M63" s="362">
        <v>405</v>
      </c>
      <c r="N63" s="351" t="s">
        <v>128</v>
      </c>
      <c r="O63" s="23" t="s">
        <v>57</v>
      </c>
      <c r="P63" s="25" t="s">
        <v>20</v>
      </c>
      <c r="Q63" s="24">
        <v>16200</v>
      </c>
      <c r="R63" s="53"/>
      <c r="S63" s="362">
        <v>404</v>
      </c>
      <c r="T63" s="351" t="s">
        <v>394</v>
      </c>
      <c r="U63" s="23" t="s">
        <v>57</v>
      </c>
      <c r="V63" s="25" t="s">
        <v>34</v>
      </c>
      <c r="W63" s="24">
        <v>11100</v>
      </c>
      <c r="X63" s="57"/>
      <c r="Y63" s="362">
        <v>450</v>
      </c>
      <c r="Z63" s="351" t="s">
        <v>132</v>
      </c>
      <c r="AA63" s="19" t="s">
        <v>57</v>
      </c>
      <c r="AB63" s="25" t="s">
        <v>24</v>
      </c>
      <c r="AC63" s="24">
        <v>3000</v>
      </c>
      <c r="AD63" s="57"/>
    </row>
    <row r="64" spans="1:30" ht="19.5" customHeight="1" thickBot="1">
      <c r="A64" s="359">
        <v>533</v>
      </c>
      <c r="B64" s="354" t="s">
        <v>125</v>
      </c>
      <c r="C64" s="355" t="s">
        <v>57</v>
      </c>
      <c r="D64" s="342" t="s">
        <v>34</v>
      </c>
      <c r="E64" s="26">
        <v>900</v>
      </c>
      <c r="F64" s="360">
        <f>SUM(E59:E64)</f>
        <v>37200</v>
      </c>
      <c r="G64" s="363">
        <v>562</v>
      </c>
      <c r="H64" s="354" t="s">
        <v>131</v>
      </c>
      <c r="I64" s="355" t="s">
        <v>57</v>
      </c>
      <c r="J64" s="342" t="s">
        <v>24</v>
      </c>
      <c r="K64" s="26">
        <v>3300</v>
      </c>
      <c r="L64" s="360">
        <f>SUM(K59:K64)</f>
        <v>42550</v>
      </c>
      <c r="M64" s="363">
        <v>562</v>
      </c>
      <c r="N64" s="354" t="s">
        <v>343</v>
      </c>
      <c r="O64" s="355" t="s">
        <v>57</v>
      </c>
      <c r="P64" s="342" t="s">
        <v>202</v>
      </c>
      <c r="Q64" s="26">
        <v>650</v>
      </c>
      <c r="R64" s="360">
        <f>SUM(Q59:Q64)</f>
        <v>53050</v>
      </c>
      <c r="S64" s="363">
        <v>539</v>
      </c>
      <c r="T64" s="354" t="s">
        <v>305</v>
      </c>
      <c r="U64" s="355" t="s">
        <v>57</v>
      </c>
      <c r="V64" s="342" t="s">
        <v>18</v>
      </c>
      <c r="W64" s="26">
        <v>3900</v>
      </c>
      <c r="X64" s="360">
        <f>SUM(W59:W64)</f>
        <v>46000</v>
      </c>
      <c r="Y64" s="363">
        <v>686</v>
      </c>
      <c r="Z64" s="354" t="s">
        <v>398</v>
      </c>
      <c r="AA64" s="355" t="s">
        <v>57</v>
      </c>
      <c r="AB64" s="342" t="s">
        <v>36</v>
      </c>
      <c r="AC64" s="26">
        <v>8550</v>
      </c>
      <c r="AD64" s="55">
        <f>SUM(AC59:AC64)</f>
        <v>33650</v>
      </c>
    </row>
    <row r="65" spans="2:31" ht="33" customHeight="1" thickTop="1">
      <c r="B65" s="448" t="s">
        <v>64</v>
      </c>
      <c r="C65" s="448"/>
      <c r="D65" s="3">
        <f>9750+300+1050+350+12600</f>
        <v>24050</v>
      </c>
      <c r="E65" s="32" t="s">
        <v>65</v>
      </c>
      <c r="F65" s="427">
        <f>(F64+F58+F50+F42+D65)-D66</f>
        <v>76400</v>
      </c>
      <c r="G65" s="365"/>
      <c r="H65" s="448" t="s">
        <v>64</v>
      </c>
      <c r="I65" s="448"/>
      <c r="J65" s="3">
        <f>1450+950+500+4900+750+450+650</f>
        <v>9650</v>
      </c>
      <c r="K65" s="32" t="s">
        <v>65</v>
      </c>
      <c r="L65" s="426">
        <f>(L64+L58+L50+L42+J65)-J66</f>
        <v>70400</v>
      </c>
      <c r="M65" s="369"/>
      <c r="N65" s="448" t="s">
        <v>64</v>
      </c>
      <c r="O65" s="448"/>
      <c r="P65" s="3">
        <v>950</v>
      </c>
      <c r="Q65" s="348" t="s">
        <v>65</v>
      </c>
      <c r="R65" s="426">
        <f>(R64+R58+R50+R42+P65)-P66</f>
        <v>64900</v>
      </c>
      <c r="S65" s="372"/>
      <c r="T65" s="448" t="s">
        <v>64</v>
      </c>
      <c r="U65" s="448"/>
      <c r="V65" s="3">
        <f>650+2150+7800</f>
        <v>10600</v>
      </c>
      <c r="W65" s="32" t="s">
        <v>65</v>
      </c>
      <c r="X65" s="427">
        <f>(X64+X58+X50+X42+V65)-V66</f>
        <v>69700</v>
      </c>
      <c r="Y65" s="374"/>
      <c r="Z65" s="448" t="s">
        <v>64</v>
      </c>
      <c r="AA65" s="448"/>
      <c r="AB65" s="3">
        <f>5150+800+1550+9950+500</f>
        <v>17950</v>
      </c>
      <c r="AC65" s="375" t="s">
        <v>65</v>
      </c>
      <c r="AD65" s="426">
        <f>(AD64+AD58+AD50+AD42+AB65)-AB66</f>
        <v>73150</v>
      </c>
      <c r="AE65" s="373"/>
    </row>
    <row r="66" spans="2:32" ht="19.5" customHeight="1" thickBot="1">
      <c r="B66" s="448" t="s">
        <v>66</v>
      </c>
      <c r="C66" s="448"/>
      <c r="D66" s="3">
        <f>1150+1800</f>
        <v>2950</v>
      </c>
      <c r="E66" s="37" t="s">
        <v>67</v>
      </c>
      <c r="F66" s="377">
        <f>80000-F65</f>
        <v>3600</v>
      </c>
      <c r="G66" s="365"/>
      <c r="H66" s="448" t="s">
        <v>66</v>
      </c>
      <c r="I66" s="448"/>
      <c r="J66" s="3">
        <f>1300+1950</f>
        <v>3250</v>
      </c>
      <c r="K66" s="37" t="s">
        <v>67</v>
      </c>
      <c r="L66" s="377">
        <f>80000-L65</f>
        <v>9600</v>
      </c>
      <c r="M66" s="370"/>
      <c r="N66" s="448" t="s">
        <v>66</v>
      </c>
      <c r="O66" s="448"/>
      <c r="P66" s="3">
        <v>650</v>
      </c>
      <c r="Q66" s="34" t="s">
        <v>67</v>
      </c>
      <c r="R66" s="35">
        <f>80000-R65</f>
        <v>15100</v>
      </c>
      <c r="S66" s="373"/>
      <c r="T66" s="448" t="s">
        <v>66</v>
      </c>
      <c r="U66" s="448"/>
      <c r="V66" s="3">
        <f>750+2600</f>
        <v>3350</v>
      </c>
      <c r="W66" s="34" t="s">
        <v>67</v>
      </c>
      <c r="X66" s="344">
        <f>80000-X65</f>
        <v>10300</v>
      </c>
      <c r="Y66" s="374"/>
      <c r="Z66" s="448" t="s">
        <v>66</v>
      </c>
      <c r="AA66" s="448"/>
      <c r="AB66" s="3">
        <f>1650+1400</f>
        <v>3050</v>
      </c>
      <c r="AC66" s="34" t="s">
        <v>67</v>
      </c>
      <c r="AD66" s="344">
        <f>80000-AD65</f>
        <v>6850</v>
      </c>
      <c r="AE66" s="373"/>
      <c r="AF66" s="59"/>
    </row>
    <row r="67" spans="2:27" ht="16.5" thickTop="1">
      <c r="B67" s="60" t="s">
        <v>134</v>
      </c>
      <c r="D67" s="61">
        <f ca="1">TODAY()</f>
        <v>41567</v>
      </c>
      <c r="E67" s="61"/>
      <c r="H67" s="458" t="s">
        <v>135</v>
      </c>
      <c r="I67" s="458"/>
      <c r="J67" s="458"/>
      <c r="M67" s="346" t="s">
        <v>136</v>
      </c>
      <c r="R67" s="62"/>
      <c r="T67" s="459" t="s">
        <v>137</v>
      </c>
      <c r="U67" s="459"/>
      <c r="V67" s="459"/>
      <c r="X67" s="460" t="s">
        <v>138</v>
      </c>
      <c r="Y67" s="460"/>
      <c r="Z67" s="460"/>
      <c r="AA67" s="460"/>
    </row>
    <row r="68" spans="20:27" ht="12.75">
      <c r="T68" s="459"/>
      <c r="U68" s="459"/>
      <c r="V68" s="459"/>
      <c r="X68" s="460"/>
      <c r="Y68" s="460"/>
      <c r="Z68" s="460"/>
      <c r="AA68" s="460"/>
    </row>
    <row r="72" spans="10:12" ht="18.75">
      <c r="J72" s="63"/>
      <c r="K72" s="63"/>
      <c r="L72" s="63"/>
    </row>
    <row r="73" spans="10:12" ht="12.75">
      <c r="J73" s="42"/>
      <c r="K73" s="42"/>
      <c r="L73" s="42"/>
    </row>
    <row r="74" spans="10:12" ht="14.25">
      <c r="J74" s="64"/>
      <c r="K74" s="64"/>
      <c r="L74" s="64"/>
    </row>
    <row r="75" spans="10:12" ht="12.75">
      <c r="J75" s="42"/>
      <c r="K75" s="42"/>
      <c r="L75" s="42"/>
    </row>
    <row r="76" spans="2:9" ht="12.75">
      <c r="B76" s="43"/>
      <c r="C76" s="42"/>
      <c r="D76" s="43"/>
      <c r="E76" s="42"/>
      <c r="F76" s="43"/>
      <c r="G76" s="42"/>
      <c r="I76" s="42"/>
    </row>
    <row r="77" ht="20.25" customHeight="1">
      <c r="B77" s="65"/>
    </row>
    <row r="78" spans="2:26" ht="20.25" customHeight="1">
      <c r="B78" s="65"/>
      <c r="D78" s="39"/>
      <c r="E78" s="39"/>
      <c r="F78" s="42"/>
      <c r="G78" s="42"/>
      <c r="W78" s="42"/>
      <c r="X78" s="43"/>
      <c r="Y78" s="43"/>
      <c r="Z78" s="43"/>
    </row>
    <row r="79" spans="2:26" ht="20.25" customHeight="1">
      <c r="B79" s="65"/>
      <c r="D79" s="39"/>
      <c r="E79" s="39"/>
      <c r="F79" s="42"/>
      <c r="G79" s="42"/>
      <c r="W79" s="42"/>
      <c r="X79" s="43"/>
      <c r="Y79" s="43"/>
      <c r="Z79" s="43"/>
    </row>
    <row r="80" spans="2:26" ht="20.25" customHeight="1">
      <c r="B80" s="65"/>
      <c r="D80" s="39"/>
      <c r="E80" s="39"/>
      <c r="F80" s="42"/>
      <c r="G80" s="42"/>
      <c r="W80" s="42"/>
      <c r="X80" s="43"/>
      <c r="Y80" s="43"/>
      <c r="Z80" s="43"/>
    </row>
    <row r="81" spans="2:26" ht="20.25" customHeight="1">
      <c r="B81" s="65"/>
      <c r="W81" s="42"/>
      <c r="X81" s="43"/>
      <c r="Y81" s="43"/>
      <c r="Z81" s="43"/>
    </row>
    <row r="82" spans="2:26" ht="20.25" customHeight="1">
      <c r="B82" s="65"/>
      <c r="D82" s="39"/>
      <c r="E82" s="39"/>
      <c r="F82" s="42"/>
      <c r="G82" s="42"/>
      <c r="W82" s="42"/>
      <c r="X82" s="43"/>
      <c r="Y82" s="43"/>
      <c r="Z82" s="43"/>
    </row>
    <row r="83" spans="2:7" ht="20.25" customHeight="1">
      <c r="B83" s="65"/>
      <c r="D83" s="39"/>
      <c r="E83" s="39"/>
      <c r="F83" s="42"/>
      <c r="G83" s="42"/>
    </row>
    <row r="84" ht="20.25" customHeight="1">
      <c r="B84" s="66"/>
    </row>
    <row r="85" spans="2:7" ht="20.25" customHeight="1">
      <c r="B85" s="65"/>
      <c r="D85" s="39"/>
      <c r="E85" s="39"/>
      <c r="F85" s="42"/>
      <c r="G85" s="42"/>
    </row>
    <row r="86" spans="2:7" ht="20.25" customHeight="1">
      <c r="B86" s="65"/>
      <c r="D86" s="39"/>
      <c r="E86" s="39"/>
      <c r="F86" s="42"/>
      <c r="G86" s="42"/>
    </row>
  </sheetData>
  <sheetProtection selectLockedCells="1" selectUnlockedCells="1"/>
  <mergeCells count="64">
    <mergeCell ref="B66:C66"/>
    <mergeCell ref="H66:I66"/>
    <mergeCell ref="N66:O66"/>
    <mergeCell ref="T66:U66"/>
    <mergeCell ref="Z66:AA66"/>
    <mergeCell ref="H67:J67"/>
    <mergeCell ref="T67:V68"/>
    <mergeCell ref="X67:AA68"/>
    <mergeCell ref="T38:U38"/>
    <mergeCell ref="V38:W38"/>
    <mergeCell ref="Z38:AA38"/>
    <mergeCell ref="AB38:AC38"/>
    <mergeCell ref="B65:C65"/>
    <mergeCell ref="H65:I65"/>
    <mergeCell ref="N65:O65"/>
    <mergeCell ref="T65:U65"/>
    <mergeCell ref="Z65:AA65"/>
    <mergeCell ref="T37:U37"/>
    <mergeCell ref="V37:W37"/>
    <mergeCell ref="Z37:AA37"/>
    <mergeCell ref="AB37:AC37"/>
    <mergeCell ref="B38:C38"/>
    <mergeCell ref="D38:E38"/>
    <mergeCell ref="H38:I38"/>
    <mergeCell ref="J38:K38"/>
    <mergeCell ref="N38:O38"/>
    <mergeCell ref="P38:Q38"/>
    <mergeCell ref="B37:C37"/>
    <mergeCell ref="D37:E37"/>
    <mergeCell ref="H37:I37"/>
    <mergeCell ref="J37:K37"/>
    <mergeCell ref="N37:O37"/>
    <mergeCell ref="P37:Q37"/>
    <mergeCell ref="B30:C30"/>
    <mergeCell ref="H30:I30"/>
    <mergeCell ref="N30:O30"/>
    <mergeCell ref="T30:U30"/>
    <mergeCell ref="Z30:AA30"/>
    <mergeCell ref="H32:W35"/>
    <mergeCell ref="T2:U2"/>
    <mergeCell ref="V2:W2"/>
    <mergeCell ref="Z2:AA2"/>
    <mergeCell ref="AB2:AC2"/>
    <mergeCell ref="B29:C29"/>
    <mergeCell ref="H29:I29"/>
    <mergeCell ref="N29:O29"/>
    <mergeCell ref="T29:U29"/>
    <mergeCell ref="Z29:AA29"/>
    <mergeCell ref="T1:U1"/>
    <mergeCell ref="V1:W1"/>
    <mergeCell ref="Z1:AA1"/>
    <mergeCell ref="AB1:AC1"/>
    <mergeCell ref="B2:C2"/>
    <mergeCell ref="D2:E2"/>
    <mergeCell ref="H2:I2"/>
    <mergeCell ref="J2:K2"/>
    <mergeCell ref="N2:O2"/>
    <mergeCell ref="P2:Q2"/>
    <mergeCell ref="B1:C1"/>
    <mergeCell ref="D1:E1"/>
    <mergeCell ref="H1:I1"/>
    <mergeCell ref="J1:K1"/>
    <mergeCell ref="N1:O1"/>
    <mergeCell ref="P1:Q1"/>
  </mergeCells>
  <hyperlinks>
    <hyperlink ref="V2" r:id="rId1" display="newtim68@hotmail.com"/>
    <hyperlink ref="AB2" r:id="rId2" display="deangelis82@tin.it"/>
    <hyperlink ref="D38" r:id="rId3" display="e.ruocco@hotmail.it"/>
    <hyperlink ref="D2" r:id="rId4" display="oscarfarace2003@libero.it"/>
    <hyperlink ref="J2" r:id="rId5" display="marciano.davide@libero.it"/>
    <hyperlink ref="J38" r:id="rId6" display="delpizzo.b@gmail.com"/>
    <hyperlink ref="P38" r:id="rId7" display="deangelis82@tin.it"/>
    <hyperlink ref="AB38" r:id="rId8" display="dilieto@gmail.com"/>
    <hyperlink ref="P2" r:id="rId9" display="peppeliguori@live.it"/>
  </hyperlinks>
  <printOptions horizontalCentered="1" verticalCentered="1"/>
  <pageMargins left="0" right="0" top="0" bottom="0" header="0.5118055555555555" footer="0"/>
  <pageSetup fitToHeight="1" fitToWidth="1" horizontalDpi="300" verticalDpi="300" orientation="landscape" paperSize="9" r:id="rId11"/>
  <headerFooter alignWithMargins="0">
    <oddFooter>&amp;CFANTMOD2000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16">
    <pageSetUpPr fitToPage="1"/>
  </sheetPr>
  <dimension ref="A1:AK94"/>
  <sheetViews>
    <sheetView zoomScale="80" zoomScaleNormal="80" zoomScalePageLayoutView="0" workbookViewId="0" topLeftCell="G58">
      <selection activeCell="AF34" sqref="AF34"/>
    </sheetView>
  </sheetViews>
  <sheetFormatPr defaultColWidth="9.140625" defaultRowHeight="12.75"/>
  <cols>
    <col min="1" max="1" width="3.421875" style="0" customWidth="1"/>
    <col min="2" max="2" width="4.00390625" style="0" customWidth="1"/>
    <col min="3" max="3" width="4.421875" style="0" customWidth="1"/>
    <col min="4" max="4" width="37.00390625" style="67" customWidth="1"/>
    <col min="5" max="5" width="3.8515625" style="68" customWidth="1"/>
    <col min="6" max="6" width="8.57421875" style="69" customWidth="1"/>
    <col min="7" max="7" width="37.00390625" style="68" customWidth="1"/>
    <col min="8" max="8" width="3.00390625" style="68" customWidth="1"/>
    <col min="9" max="9" width="8.421875" style="69" customWidth="1"/>
    <col min="10" max="10" width="10.00390625" style="68" customWidth="1"/>
    <col min="11" max="11" width="4.57421875" style="70" customWidth="1"/>
    <col min="12" max="12" width="4.57421875" style="71" customWidth="1"/>
    <col min="13" max="13" width="35.00390625" style="71" bestFit="1" customWidth="1"/>
    <col min="14" max="14" width="4.57421875" style="71" customWidth="1"/>
    <col min="15" max="15" width="10.7109375" style="72" customWidth="1"/>
    <col min="16" max="16" width="6.57421875" style="73" customWidth="1"/>
    <col min="17" max="17" width="4.28125" style="0" customWidth="1"/>
    <col min="18" max="18" width="31.421875" style="0" customWidth="1"/>
    <col min="19" max="19" width="4.7109375" style="0" customWidth="1"/>
    <col min="20" max="20" width="9.8515625" style="72" customWidth="1"/>
    <col min="21" max="21" width="7.28125" style="74" customWidth="1"/>
    <col min="22" max="22" width="4.8515625" style="0" customWidth="1"/>
    <col min="23" max="23" width="8.28125" style="0" customWidth="1"/>
    <col min="24" max="24" width="35.00390625" style="68" customWidth="1"/>
    <col min="25" max="25" width="6.00390625" style="0" customWidth="1"/>
    <col min="26" max="26" width="10.28125" style="72" customWidth="1"/>
    <col min="27" max="27" width="7.00390625" style="0" customWidth="1"/>
    <col min="28" max="28" width="6.00390625" style="0" customWidth="1"/>
    <col min="29" max="29" width="5.140625" style="0" customWidth="1"/>
    <col min="30" max="30" width="5.421875" style="0" customWidth="1"/>
    <col min="31" max="33" width="5.57421875" style="0" customWidth="1"/>
    <col min="34" max="34" width="5.140625" style="0" customWidth="1"/>
    <col min="35" max="36" width="5.57421875" style="0" customWidth="1"/>
    <col min="37" max="37" width="6.57421875" style="0" customWidth="1"/>
    <col min="38" max="39" width="5.140625" style="0" customWidth="1"/>
  </cols>
  <sheetData>
    <row r="1" spans="7:14" ht="12.75">
      <c r="G1" s="75"/>
      <c r="H1" s="75"/>
      <c r="I1" s="76"/>
      <c r="J1" s="75"/>
      <c r="K1" s="77"/>
      <c r="L1" s="78"/>
      <c r="M1" s="78"/>
      <c r="N1" s="78"/>
    </row>
    <row r="2" spans="2:14" ht="12.75">
      <c r="B2" s="79">
        <v>1</v>
      </c>
      <c r="D2" t="s">
        <v>329</v>
      </c>
      <c r="G2" s="80"/>
      <c r="H2" s="75"/>
      <c r="I2" s="76"/>
      <c r="J2" s="76"/>
      <c r="K2" s="81"/>
      <c r="L2" s="82"/>
      <c r="M2" s="82"/>
      <c r="N2" s="82"/>
    </row>
    <row r="3" spans="2:26" ht="12.75">
      <c r="B3" s="79">
        <v>2</v>
      </c>
      <c r="D3" t="s">
        <v>207</v>
      </c>
      <c r="G3" s="83"/>
      <c r="H3" s="75"/>
      <c r="I3" s="76"/>
      <c r="J3" s="76"/>
      <c r="K3" s="81"/>
      <c r="L3" s="82"/>
      <c r="M3" s="82"/>
      <c r="N3" s="82"/>
      <c r="Z3" s="72" t="s">
        <v>139</v>
      </c>
    </row>
    <row r="4" spans="2:26" ht="12.75">
      <c r="B4" s="79">
        <v>3</v>
      </c>
      <c r="D4" t="s">
        <v>3</v>
      </c>
      <c r="G4" s="83"/>
      <c r="H4" s="75"/>
      <c r="I4" s="76"/>
      <c r="J4" s="76"/>
      <c r="K4" s="81"/>
      <c r="L4" s="82"/>
      <c r="M4" s="82"/>
      <c r="N4" s="82"/>
      <c r="Z4" s="72" t="s">
        <v>140</v>
      </c>
    </row>
    <row r="5" spans="2:14" ht="12.75">
      <c r="B5" s="79">
        <v>4</v>
      </c>
      <c r="D5" t="s">
        <v>2</v>
      </c>
      <c r="G5" s="83"/>
      <c r="H5" s="75"/>
      <c r="I5" s="76"/>
      <c r="J5" s="76"/>
      <c r="K5" s="81"/>
      <c r="L5" s="82"/>
      <c r="M5" s="82"/>
      <c r="N5" s="82"/>
    </row>
    <row r="6" spans="2:14" ht="12.75">
      <c r="B6" s="79">
        <v>5</v>
      </c>
      <c r="D6" t="s">
        <v>70</v>
      </c>
      <c r="G6" s="83"/>
      <c r="H6" s="84"/>
      <c r="I6" s="76"/>
      <c r="J6" s="76"/>
      <c r="K6" s="81"/>
      <c r="L6" s="82"/>
      <c r="M6" s="82"/>
      <c r="N6" s="82"/>
    </row>
    <row r="7" spans="2:14" ht="12.75">
      <c r="B7" s="79">
        <v>6</v>
      </c>
      <c r="D7" t="s">
        <v>68</v>
      </c>
      <c r="G7" s="83"/>
      <c r="H7" s="84"/>
      <c r="I7" s="76"/>
      <c r="J7" s="76"/>
      <c r="K7" s="81"/>
      <c r="L7" s="82"/>
      <c r="M7" s="82"/>
      <c r="N7" s="82"/>
    </row>
    <row r="8" spans="2:14" ht="12.75">
      <c r="B8" s="79">
        <v>7</v>
      </c>
      <c r="D8" t="s">
        <v>1</v>
      </c>
      <c r="G8" s="83"/>
      <c r="H8" s="84"/>
      <c r="I8" s="76"/>
      <c r="J8" s="76"/>
      <c r="K8" s="81"/>
      <c r="L8" s="82"/>
      <c r="M8" s="82"/>
      <c r="N8" s="82"/>
    </row>
    <row r="9" spans="2:14" ht="12.75">
      <c r="B9" s="79">
        <v>8</v>
      </c>
      <c r="D9" t="s">
        <v>0</v>
      </c>
      <c r="G9" s="83"/>
      <c r="H9" s="84"/>
      <c r="I9" s="76"/>
      <c r="J9" s="76"/>
      <c r="K9" s="81"/>
      <c r="L9" s="82"/>
      <c r="M9" s="82"/>
      <c r="N9" s="82"/>
    </row>
    <row r="10" spans="2:14" ht="12.75">
      <c r="B10" s="79">
        <v>9</v>
      </c>
      <c r="D10" t="s">
        <v>69</v>
      </c>
      <c r="G10" s="83"/>
      <c r="H10" s="84"/>
      <c r="I10" s="76"/>
      <c r="J10" s="76"/>
      <c r="K10" s="81"/>
      <c r="L10" s="82"/>
      <c r="M10" s="82"/>
      <c r="N10" s="82"/>
    </row>
    <row r="11" spans="2:14" ht="12.75">
      <c r="B11" s="79">
        <v>10</v>
      </c>
      <c r="D11" t="s">
        <v>5</v>
      </c>
      <c r="G11" s="83"/>
      <c r="H11" s="84"/>
      <c r="I11" s="76"/>
      <c r="J11" s="76"/>
      <c r="K11" s="81"/>
      <c r="L11" s="82"/>
      <c r="M11" s="82"/>
      <c r="N11" s="82"/>
    </row>
    <row r="12" spans="2:14" ht="12.75">
      <c r="B12" s="79"/>
      <c r="D12" s="85"/>
      <c r="G12" s="86"/>
      <c r="H12" s="84"/>
      <c r="I12" s="76"/>
      <c r="J12" s="76"/>
      <c r="K12" s="81"/>
      <c r="L12" s="82"/>
      <c r="M12" s="82"/>
      <c r="N12" s="82"/>
    </row>
    <row r="13" spans="2:14" ht="12.75">
      <c r="B13" s="79"/>
      <c r="D13" s="85"/>
      <c r="G13" s="86"/>
      <c r="H13" s="84"/>
      <c r="I13" s="76"/>
      <c r="J13" s="76"/>
      <c r="K13" s="81"/>
      <c r="L13" s="82"/>
      <c r="M13" s="82"/>
      <c r="N13" s="82"/>
    </row>
    <row r="14" spans="2:14" ht="12.75">
      <c r="B14" s="79"/>
      <c r="D14" s="85"/>
      <c r="G14" s="86"/>
      <c r="H14" s="84"/>
      <c r="I14" s="76"/>
      <c r="J14" s="76"/>
      <c r="K14" s="81"/>
      <c r="L14" s="82"/>
      <c r="M14" s="82"/>
      <c r="N14" s="82"/>
    </row>
    <row r="15" spans="2:14" ht="12.75">
      <c r="B15" s="79"/>
      <c r="D15" s="85"/>
      <c r="G15" s="86"/>
      <c r="H15" s="84"/>
      <c r="I15" s="76"/>
      <c r="J15" s="76"/>
      <c r="K15" s="81"/>
      <c r="L15" s="82"/>
      <c r="M15" s="82"/>
      <c r="N15" s="82"/>
    </row>
    <row r="16" spans="7:16" ht="13.5" thickBot="1">
      <c r="G16" s="85"/>
      <c r="H16" s="85"/>
      <c r="J16" s="69"/>
      <c r="L16" s="87"/>
      <c r="M16" s="87"/>
      <c r="N16" s="87"/>
      <c r="P16" s="74"/>
    </row>
    <row r="17" spans="7:37" ht="14.25" thickBot="1" thickTop="1">
      <c r="G17" s="85"/>
      <c r="H17" s="85"/>
      <c r="J17" s="69"/>
      <c r="L17" s="87"/>
      <c r="M17" s="87"/>
      <c r="N17" s="87"/>
      <c r="P17" s="74"/>
      <c r="X17" s="88" t="s">
        <v>141</v>
      </c>
      <c r="Y17" s="89" t="s">
        <v>142</v>
      </c>
      <c r="Z17" s="90" t="s">
        <v>143</v>
      </c>
      <c r="AA17" s="91" t="s">
        <v>144</v>
      </c>
      <c r="AC17" s="92">
        <v>1</v>
      </c>
      <c r="AD17" s="93">
        <v>2</v>
      </c>
      <c r="AE17" s="92">
        <v>3</v>
      </c>
      <c r="AF17" s="93">
        <v>4</v>
      </c>
      <c r="AG17" s="92">
        <v>5</v>
      </c>
      <c r="AH17" s="93">
        <v>6</v>
      </c>
      <c r="AI17" s="92">
        <v>7</v>
      </c>
      <c r="AJ17" s="93">
        <v>8</v>
      </c>
      <c r="AK17" s="92">
        <v>9</v>
      </c>
    </row>
    <row r="18" spans="3:37" ht="19.5" thickBot="1" thickTop="1">
      <c r="C18" s="94" t="s">
        <v>145</v>
      </c>
      <c r="D18" s="95">
        <v>41147</v>
      </c>
      <c r="E18" s="96"/>
      <c r="F18" s="97"/>
      <c r="G18" s="96"/>
      <c r="H18" s="98"/>
      <c r="I18" s="97"/>
      <c r="J18" s="99"/>
      <c r="L18" s="100">
        <v>1</v>
      </c>
      <c r="M18" s="101" t="s">
        <v>146</v>
      </c>
      <c r="N18" s="102" t="s">
        <v>142</v>
      </c>
      <c r="O18" s="103" t="s">
        <v>147</v>
      </c>
      <c r="P18" s="104" t="s">
        <v>148</v>
      </c>
      <c r="Q18" s="100">
        <v>1</v>
      </c>
      <c r="R18" s="101" t="s">
        <v>146</v>
      </c>
      <c r="S18" s="102" t="s">
        <v>142</v>
      </c>
      <c r="T18" s="103" t="s">
        <v>147</v>
      </c>
      <c r="U18" s="104" t="s">
        <v>148</v>
      </c>
      <c r="X18" s="105" t="s">
        <v>69</v>
      </c>
      <c r="Y18" s="106">
        <v>21</v>
      </c>
      <c r="Z18" s="107">
        <v>649.5</v>
      </c>
      <c r="AA18" s="108">
        <v>72.16666666666667</v>
      </c>
      <c r="AC18" s="105">
        <v>69.5</v>
      </c>
      <c r="AD18" s="105">
        <v>67.5</v>
      </c>
      <c r="AE18" s="105">
        <v>75</v>
      </c>
      <c r="AF18" s="105">
        <v>70.5</v>
      </c>
      <c r="AG18" s="105">
        <v>78</v>
      </c>
      <c r="AH18" s="105">
        <v>72.5</v>
      </c>
      <c r="AI18" s="105">
        <v>70</v>
      </c>
      <c r="AJ18" s="105">
        <v>74.5</v>
      </c>
      <c r="AK18" s="105">
        <v>72</v>
      </c>
    </row>
    <row r="19" spans="1:37" ht="18.75" thickBot="1">
      <c r="A19">
        <v>1</v>
      </c>
      <c r="B19">
        <v>10</v>
      </c>
      <c r="C19" s="109"/>
      <c r="D19" s="95" t="str">
        <f>INDEX($D$2:$D$11,A19)</f>
        <v>CUCCIOLI DI POGGIBONZI</v>
      </c>
      <c r="E19" s="110">
        <v>4</v>
      </c>
      <c r="F19" s="111">
        <v>81.5</v>
      </c>
      <c r="G19" s="96" t="str">
        <f>INDEX($D$2:$D$11,B19)</f>
        <v>WEB SOCCER</v>
      </c>
      <c r="H19" s="110">
        <v>1</v>
      </c>
      <c r="I19" s="112">
        <v>67.5</v>
      </c>
      <c r="J19" s="99"/>
      <c r="L19" s="113">
        <v>1</v>
      </c>
      <c r="M19" s="114" t="s">
        <v>326</v>
      </c>
      <c r="N19" s="106">
        <v>3</v>
      </c>
      <c r="O19" s="107">
        <v>81.5</v>
      </c>
      <c r="P19" s="115">
        <v>81.5</v>
      </c>
      <c r="Q19" s="113">
        <v>6</v>
      </c>
      <c r="R19" s="114" t="s">
        <v>1</v>
      </c>
      <c r="S19" s="106">
        <v>1</v>
      </c>
      <c r="T19" s="107">
        <v>70</v>
      </c>
      <c r="U19" s="116">
        <v>70</v>
      </c>
      <c r="X19" s="105" t="s">
        <v>326</v>
      </c>
      <c r="Y19" s="106">
        <v>16</v>
      </c>
      <c r="Z19" s="107">
        <v>668</v>
      </c>
      <c r="AA19" s="108">
        <v>74.22222222222223</v>
      </c>
      <c r="AC19" s="105">
        <v>81.5</v>
      </c>
      <c r="AD19" s="105">
        <v>80.5</v>
      </c>
      <c r="AE19" s="105">
        <v>93</v>
      </c>
      <c r="AF19" s="105">
        <v>66</v>
      </c>
      <c r="AG19" s="105">
        <v>67</v>
      </c>
      <c r="AH19" s="105">
        <v>63</v>
      </c>
      <c r="AI19" s="105">
        <v>79</v>
      </c>
      <c r="AJ19" s="105">
        <v>77.5</v>
      </c>
      <c r="AK19" s="105">
        <v>60.5</v>
      </c>
    </row>
    <row r="20" spans="1:37" ht="18.75" thickBot="1">
      <c r="A20">
        <v>2</v>
      </c>
      <c r="B20">
        <v>9</v>
      </c>
      <c r="C20" s="117"/>
      <c r="D20" s="95" t="str">
        <f>INDEX($D$2:$D$11,A20)</f>
        <v>F.C. DOWN UNDER</v>
      </c>
      <c r="E20" s="110">
        <v>0</v>
      </c>
      <c r="F20" s="111">
        <v>62</v>
      </c>
      <c r="G20" s="96" t="str">
        <f>INDEX($D$2:$D$11,B20)</f>
        <v>NEW TIM</v>
      </c>
      <c r="H20" s="110">
        <v>1</v>
      </c>
      <c r="I20" s="111">
        <v>69.5</v>
      </c>
      <c r="J20" s="99"/>
      <c r="L20" s="118">
        <v>2</v>
      </c>
      <c r="M20" s="114" t="s">
        <v>69</v>
      </c>
      <c r="N20" s="106">
        <v>3</v>
      </c>
      <c r="O20" s="107">
        <v>69.5</v>
      </c>
      <c r="P20" s="115">
        <v>69.5</v>
      </c>
      <c r="Q20" s="118">
        <v>7</v>
      </c>
      <c r="R20" s="114" t="s">
        <v>70</v>
      </c>
      <c r="S20" s="106">
        <v>1</v>
      </c>
      <c r="T20" s="107">
        <v>69</v>
      </c>
      <c r="U20" s="116">
        <v>69</v>
      </c>
      <c r="X20" s="105" t="s">
        <v>207</v>
      </c>
      <c r="Y20" s="106">
        <v>16</v>
      </c>
      <c r="Z20" s="107">
        <v>623</v>
      </c>
      <c r="AA20" s="108">
        <v>69.22222222222223</v>
      </c>
      <c r="AC20" s="105">
        <v>62</v>
      </c>
      <c r="AD20" s="105">
        <v>75</v>
      </c>
      <c r="AE20" s="105">
        <v>60</v>
      </c>
      <c r="AF20" s="105">
        <v>65.5</v>
      </c>
      <c r="AG20" s="105">
        <v>66.5</v>
      </c>
      <c r="AH20" s="105">
        <v>85</v>
      </c>
      <c r="AI20" s="105">
        <v>60</v>
      </c>
      <c r="AJ20" s="105">
        <v>74.5</v>
      </c>
      <c r="AK20" s="105">
        <v>74.5</v>
      </c>
    </row>
    <row r="21" spans="1:37" ht="18.75" thickBot="1">
      <c r="A21">
        <v>3</v>
      </c>
      <c r="B21">
        <v>8</v>
      </c>
      <c r="C21" s="117"/>
      <c r="D21" s="95" t="str">
        <f>INDEX($D$2:$D$11,A21)</f>
        <v>FENOMENALEX</v>
      </c>
      <c r="E21" s="110">
        <v>2</v>
      </c>
      <c r="F21" s="112">
        <v>76.5</v>
      </c>
      <c r="G21" s="96" t="str">
        <f>INDEX($D$2:$D$11,B21)</f>
        <v>LAUDANO VI PUNIRA'</v>
      </c>
      <c r="H21" s="110">
        <v>2</v>
      </c>
      <c r="I21" s="111">
        <v>74.5</v>
      </c>
      <c r="J21" s="99"/>
      <c r="L21" s="118">
        <v>3</v>
      </c>
      <c r="M21" s="114" t="s">
        <v>3</v>
      </c>
      <c r="N21" s="106">
        <v>1</v>
      </c>
      <c r="O21" s="107">
        <v>76.5</v>
      </c>
      <c r="P21" s="115">
        <v>76.5</v>
      </c>
      <c r="Q21" s="118">
        <v>8</v>
      </c>
      <c r="R21" s="114" t="s">
        <v>68</v>
      </c>
      <c r="S21" s="106">
        <v>1</v>
      </c>
      <c r="T21" s="107">
        <v>67</v>
      </c>
      <c r="U21" s="116">
        <v>67</v>
      </c>
      <c r="X21" s="105" t="s">
        <v>3</v>
      </c>
      <c r="Y21" s="106">
        <v>12</v>
      </c>
      <c r="Z21" s="107">
        <v>617.5</v>
      </c>
      <c r="AA21" s="108">
        <v>68.61111111111111</v>
      </c>
      <c r="AC21" s="105">
        <v>76.5</v>
      </c>
      <c r="AD21" s="105">
        <v>66.5</v>
      </c>
      <c r="AE21" s="105">
        <v>72.5</v>
      </c>
      <c r="AF21" s="105">
        <v>66.5</v>
      </c>
      <c r="AG21" s="105">
        <v>62</v>
      </c>
      <c r="AH21" s="105">
        <v>75.5</v>
      </c>
      <c r="AI21" s="105">
        <v>61</v>
      </c>
      <c r="AJ21" s="105">
        <v>67.5</v>
      </c>
      <c r="AK21" s="105">
        <v>69.5</v>
      </c>
    </row>
    <row r="22" spans="1:37" ht="18">
      <c r="A22">
        <v>4</v>
      </c>
      <c r="B22">
        <v>7</v>
      </c>
      <c r="C22" s="117"/>
      <c r="D22" s="95" t="str">
        <f>INDEX($D$2:$D$11,A22)</f>
        <v>VAFFANCULO ALLA MAGGIORANZA</v>
      </c>
      <c r="E22" s="110">
        <v>1</v>
      </c>
      <c r="F22" s="112">
        <v>73</v>
      </c>
      <c r="G22" s="96" t="str">
        <f>INDEX($D$2:$D$11,B22)</f>
        <v>GEPPETTOS</v>
      </c>
      <c r="H22" s="110">
        <v>1</v>
      </c>
      <c r="I22" s="111">
        <v>70</v>
      </c>
      <c r="J22" s="99"/>
      <c r="L22" s="118">
        <v>4</v>
      </c>
      <c r="M22" s="114" t="s">
        <v>0</v>
      </c>
      <c r="N22" s="106">
        <v>1</v>
      </c>
      <c r="O22" s="107">
        <v>74.5</v>
      </c>
      <c r="P22" s="115">
        <v>74.5</v>
      </c>
      <c r="Q22" s="118">
        <v>9</v>
      </c>
      <c r="R22" s="114" t="s">
        <v>5</v>
      </c>
      <c r="S22" s="106">
        <v>0</v>
      </c>
      <c r="T22" s="107">
        <v>67.5</v>
      </c>
      <c r="U22" s="116">
        <v>67.5</v>
      </c>
      <c r="X22" s="105" t="s">
        <v>2</v>
      </c>
      <c r="Y22" s="106">
        <v>10</v>
      </c>
      <c r="Z22" s="107">
        <v>634</v>
      </c>
      <c r="AA22" s="108">
        <v>70.44444444444444</v>
      </c>
      <c r="AC22" s="105">
        <v>73</v>
      </c>
      <c r="AD22" s="105">
        <v>87</v>
      </c>
      <c r="AE22" s="105">
        <v>67</v>
      </c>
      <c r="AF22" s="105">
        <v>69</v>
      </c>
      <c r="AG22" s="105">
        <v>63.5</v>
      </c>
      <c r="AH22" s="105">
        <v>74.5</v>
      </c>
      <c r="AI22" s="105">
        <v>69.5</v>
      </c>
      <c r="AJ22" s="105">
        <v>68.5</v>
      </c>
      <c r="AK22" s="105">
        <v>62</v>
      </c>
    </row>
    <row r="23" spans="1:37" ht="18">
      <c r="A23">
        <v>6</v>
      </c>
      <c r="B23">
        <v>5</v>
      </c>
      <c r="C23" s="117"/>
      <c r="D23" s="95" t="str">
        <f>INDEX($D$2:$D$11,A23)</f>
        <v>ALBATROS</v>
      </c>
      <c r="E23" s="110">
        <v>1</v>
      </c>
      <c r="F23" s="112">
        <v>67</v>
      </c>
      <c r="G23" s="96" t="str">
        <f>INDEX($D$2:$D$11,B23)</f>
        <v>TORMENTINO</v>
      </c>
      <c r="H23" s="110">
        <v>1</v>
      </c>
      <c r="I23" s="111">
        <v>69</v>
      </c>
      <c r="J23" s="99"/>
      <c r="L23" s="119">
        <v>5</v>
      </c>
      <c r="M23" s="120" t="s">
        <v>2</v>
      </c>
      <c r="N23" s="106">
        <v>1</v>
      </c>
      <c r="O23" s="107">
        <v>73</v>
      </c>
      <c r="P23" s="115">
        <v>73</v>
      </c>
      <c r="Q23" s="119">
        <v>10</v>
      </c>
      <c r="R23" s="121" t="s">
        <v>207</v>
      </c>
      <c r="S23" s="122">
        <v>0</v>
      </c>
      <c r="T23" s="107">
        <v>62</v>
      </c>
      <c r="U23" s="116">
        <v>62</v>
      </c>
      <c r="X23" s="105" t="s">
        <v>0</v>
      </c>
      <c r="Y23" s="106">
        <v>9</v>
      </c>
      <c r="Z23" s="107">
        <v>652.5</v>
      </c>
      <c r="AA23" s="108">
        <v>72.5</v>
      </c>
      <c r="AC23" s="105">
        <v>74.5</v>
      </c>
      <c r="AD23" s="105">
        <v>77</v>
      </c>
      <c r="AE23" s="105">
        <v>71.5</v>
      </c>
      <c r="AF23" s="105">
        <v>65.5</v>
      </c>
      <c r="AG23" s="105">
        <v>70.5</v>
      </c>
      <c r="AH23" s="105">
        <v>70</v>
      </c>
      <c r="AI23" s="105">
        <v>75.5</v>
      </c>
      <c r="AJ23" s="105">
        <v>77.5</v>
      </c>
      <c r="AK23" s="105">
        <v>70.5</v>
      </c>
    </row>
    <row r="24" spans="3:37" ht="18">
      <c r="C24" s="123"/>
      <c r="D24" s="124"/>
      <c r="E24" s="125"/>
      <c r="F24" s="126"/>
      <c r="G24" s="125"/>
      <c r="H24" s="125"/>
      <c r="I24" s="126"/>
      <c r="J24" s="126"/>
      <c r="L24" s="127"/>
      <c r="M24" s="127"/>
      <c r="N24" s="127"/>
      <c r="X24" s="105" t="s">
        <v>1</v>
      </c>
      <c r="Y24" s="106">
        <v>9</v>
      </c>
      <c r="Z24" s="107">
        <v>616.5</v>
      </c>
      <c r="AA24" s="108">
        <v>68.5</v>
      </c>
      <c r="AC24" s="105">
        <v>70</v>
      </c>
      <c r="AD24" s="105">
        <v>75</v>
      </c>
      <c r="AE24" s="105">
        <v>68</v>
      </c>
      <c r="AF24" s="105">
        <v>64.5</v>
      </c>
      <c r="AG24" s="105">
        <v>73</v>
      </c>
      <c r="AH24" s="105">
        <v>70.5</v>
      </c>
      <c r="AI24" s="105">
        <v>68.5</v>
      </c>
      <c r="AJ24" s="105">
        <v>61.5</v>
      </c>
      <c r="AK24" s="105">
        <v>65.5</v>
      </c>
    </row>
    <row r="25" spans="3:37" ht="18">
      <c r="C25" s="123"/>
      <c r="D25" s="124"/>
      <c r="E25" s="125"/>
      <c r="F25" s="126"/>
      <c r="G25" s="125"/>
      <c r="H25" s="125"/>
      <c r="I25" s="126"/>
      <c r="J25" s="126"/>
      <c r="L25" s="127"/>
      <c r="M25" s="127"/>
      <c r="N25" s="127"/>
      <c r="X25" s="105" t="s">
        <v>70</v>
      </c>
      <c r="Y25" s="106">
        <v>8</v>
      </c>
      <c r="Z25" s="107">
        <v>597.5</v>
      </c>
      <c r="AA25" s="108">
        <v>66.38888888888889</v>
      </c>
      <c r="AC25" s="105">
        <v>69</v>
      </c>
      <c r="AD25" s="105">
        <v>62</v>
      </c>
      <c r="AE25" s="105">
        <v>68.5</v>
      </c>
      <c r="AF25" s="105">
        <v>62.5</v>
      </c>
      <c r="AG25" s="105">
        <v>59.5</v>
      </c>
      <c r="AH25" s="105">
        <v>65</v>
      </c>
      <c r="AI25" s="105">
        <v>72.5</v>
      </c>
      <c r="AJ25" s="105">
        <v>76</v>
      </c>
      <c r="AK25" s="105">
        <v>62.5</v>
      </c>
    </row>
    <row r="26" spans="3:37" ht="18">
      <c r="C26" s="94" t="s">
        <v>149</v>
      </c>
      <c r="D26" s="128">
        <v>41154</v>
      </c>
      <c r="E26" s="96"/>
      <c r="F26" s="97"/>
      <c r="G26" s="96"/>
      <c r="H26" s="98"/>
      <c r="I26" s="97"/>
      <c r="J26" s="99"/>
      <c r="L26" s="100">
        <v>2</v>
      </c>
      <c r="M26" s="101" t="str">
        <f>M18</f>
        <v>CLASSIFICA</v>
      </c>
      <c r="N26" s="101" t="str">
        <f>N18</f>
        <v>PT</v>
      </c>
      <c r="O26" s="101" t="str">
        <f>O18</f>
        <v>FP</v>
      </c>
      <c r="P26" s="101" t="str">
        <f>P18</f>
        <v>MDFP</v>
      </c>
      <c r="Q26" s="100">
        <v>2</v>
      </c>
      <c r="R26" s="101" t="str">
        <f>R18</f>
        <v>CLASSIFICA</v>
      </c>
      <c r="S26" s="101" t="str">
        <f>S18</f>
        <v>PT</v>
      </c>
      <c r="T26" s="101" t="str">
        <f>T18</f>
        <v>FP</v>
      </c>
      <c r="U26" s="101" t="str">
        <f>U18</f>
        <v>MDFP</v>
      </c>
      <c r="X26" s="105" t="s">
        <v>68</v>
      </c>
      <c r="Y26" s="106">
        <v>8</v>
      </c>
      <c r="Z26" s="107">
        <v>585.5</v>
      </c>
      <c r="AA26" s="108">
        <v>65.05555555555556</v>
      </c>
      <c r="AC26" s="105">
        <v>67</v>
      </c>
      <c r="AD26" s="105">
        <v>68</v>
      </c>
      <c r="AE26" s="105">
        <v>70.5</v>
      </c>
      <c r="AF26" s="105">
        <v>62.5</v>
      </c>
      <c r="AG26" s="105">
        <v>63</v>
      </c>
      <c r="AH26" s="105">
        <v>65</v>
      </c>
      <c r="AI26" s="105">
        <v>69</v>
      </c>
      <c r="AJ26" s="105">
        <v>55</v>
      </c>
      <c r="AK26" s="105">
        <v>65.5</v>
      </c>
    </row>
    <row r="27" spans="1:37" ht="18">
      <c r="A27">
        <v>5</v>
      </c>
      <c r="B27">
        <v>1</v>
      </c>
      <c r="C27" s="123"/>
      <c r="D27" s="95" t="str">
        <f>INDEX($D$2:$D$11,A27)</f>
        <v>TORMENTINO</v>
      </c>
      <c r="E27" s="110">
        <v>0</v>
      </c>
      <c r="F27" s="111">
        <v>62</v>
      </c>
      <c r="G27" s="96" t="str">
        <f>INDEX($D$2:$D$11,B27)</f>
        <v>CUCCIOLI DI POGGIBONZI</v>
      </c>
      <c r="H27" s="110">
        <v>4</v>
      </c>
      <c r="I27" s="112">
        <v>80.5</v>
      </c>
      <c r="J27" s="99"/>
      <c r="L27" s="113">
        <v>1</v>
      </c>
      <c r="M27" s="114" t="s">
        <v>326</v>
      </c>
      <c r="N27" s="106">
        <v>6</v>
      </c>
      <c r="O27" s="107">
        <v>162</v>
      </c>
      <c r="P27" s="116">
        <v>81</v>
      </c>
      <c r="Q27" s="113">
        <v>6</v>
      </c>
      <c r="R27" s="129" t="s">
        <v>3</v>
      </c>
      <c r="S27" s="130">
        <v>2</v>
      </c>
      <c r="T27" s="131">
        <v>143</v>
      </c>
      <c r="U27" s="116">
        <v>71.5</v>
      </c>
      <c r="X27" s="105" t="s">
        <v>5</v>
      </c>
      <c r="Y27" s="122">
        <v>7</v>
      </c>
      <c r="Z27" s="107">
        <v>602</v>
      </c>
      <c r="AA27" s="108">
        <v>66.88888888888889</v>
      </c>
      <c r="AC27" s="105">
        <v>67.5</v>
      </c>
      <c r="AD27" s="105">
        <v>63.5</v>
      </c>
      <c r="AE27" s="105">
        <v>77.5</v>
      </c>
      <c r="AF27" s="105">
        <v>66</v>
      </c>
      <c r="AG27" s="105">
        <v>65</v>
      </c>
      <c r="AH27" s="105">
        <v>63.5</v>
      </c>
      <c r="AI27" s="105">
        <v>72</v>
      </c>
      <c r="AJ27" s="105">
        <v>66</v>
      </c>
      <c r="AK27" s="105">
        <v>61</v>
      </c>
    </row>
    <row r="28" spans="1:21" ht="18">
      <c r="A28">
        <v>7</v>
      </c>
      <c r="B28">
        <v>6</v>
      </c>
      <c r="C28" s="123"/>
      <c r="D28" s="95" t="str">
        <f>INDEX($D$2:$D$11,A28)</f>
        <v>GEPPETTOS</v>
      </c>
      <c r="E28" s="110">
        <v>2</v>
      </c>
      <c r="F28" s="111">
        <v>75</v>
      </c>
      <c r="G28" s="96" t="str">
        <f>INDEX($D$2:$D$11,B28)</f>
        <v>ALBATROS</v>
      </c>
      <c r="H28" s="110">
        <v>1</v>
      </c>
      <c r="I28" s="111">
        <v>68</v>
      </c>
      <c r="J28" s="99"/>
      <c r="L28" s="118">
        <v>2</v>
      </c>
      <c r="M28" s="114" t="s">
        <v>2</v>
      </c>
      <c r="N28" s="106">
        <v>4</v>
      </c>
      <c r="O28" s="107">
        <v>160</v>
      </c>
      <c r="P28" s="116">
        <v>80</v>
      </c>
      <c r="Q28" s="118">
        <v>7</v>
      </c>
      <c r="R28" s="132" t="s">
        <v>0</v>
      </c>
      <c r="S28" s="106">
        <v>1</v>
      </c>
      <c r="T28" s="107">
        <v>151.5</v>
      </c>
      <c r="U28" s="116">
        <v>75.75</v>
      </c>
    </row>
    <row r="29" spans="1:21" ht="18">
      <c r="A29">
        <v>8</v>
      </c>
      <c r="B29">
        <v>4</v>
      </c>
      <c r="C29" s="123"/>
      <c r="D29" s="95" t="str">
        <f>INDEX($D$2:$D$11,A29)</f>
        <v>LAUDANO VI PUNIRA'</v>
      </c>
      <c r="E29" s="110">
        <v>2</v>
      </c>
      <c r="F29" s="112">
        <v>77</v>
      </c>
      <c r="G29" s="96" t="str">
        <f>INDEX($D$2:$D$11,B29)</f>
        <v>VAFFANCULO ALLA MAGGIORANZA</v>
      </c>
      <c r="H29" s="110">
        <v>4</v>
      </c>
      <c r="I29" s="111">
        <v>87</v>
      </c>
      <c r="J29" s="99"/>
      <c r="L29" s="118">
        <v>3</v>
      </c>
      <c r="M29" s="114" t="s">
        <v>1</v>
      </c>
      <c r="N29" s="106">
        <v>4</v>
      </c>
      <c r="O29" s="107">
        <v>145</v>
      </c>
      <c r="P29" s="116">
        <v>72.5</v>
      </c>
      <c r="Q29" s="118">
        <v>8</v>
      </c>
      <c r="R29" s="132" t="s">
        <v>68</v>
      </c>
      <c r="S29" s="106">
        <v>1</v>
      </c>
      <c r="T29" s="107">
        <v>135</v>
      </c>
      <c r="U29" s="116">
        <v>67.5</v>
      </c>
    </row>
    <row r="30" spans="1:21" ht="18.75" thickBot="1">
      <c r="A30">
        <v>9</v>
      </c>
      <c r="B30">
        <v>3</v>
      </c>
      <c r="C30" s="123"/>
      <c r="D30" s="95" t="str">
        <f>INDEX($D$2:$D$11,A30)</f>
        <v>NEW TIM</v>
      </c>
      <c r="E30" s="110">
        <v>1</v>
      </c>
      <c r="F30" s="112">
        <v>67.5</v>
      </c>
      <c r="G30" s="96" t="str">
        <f>INDEX($D$2:$D$11,B30)</f>
        <v>FENOMENALEX</v>
      </c>
      <c r="H30" s="110">
        <v>1</v>
      </c>
      <c r="I30" s="111">
        <v>66.5</v>
      </c>
      <c r="J30" s="99"/>
      <c r="L30" s="118">
        <v>4</v>
      </c>
      <c r="M30" s="114" t="s">
        <v>69</v>
      </c>
      <c r="N30" s="106">
        <v>4</v>
      </c>
      <c r="O30" s="107">
        <v>137</v>
      </c>
      <c r="P30" s="116">
        <v>68.5</v>
      </c>
      <c r="Q30" s="118">
        <v>9</v>
      </c>
      <c r="R30" s="132" t="s">
        <v>70</v>
      </c>
      <c r="S30" s="106">
        <v>1</v>
      </c>
      <c r="T30" s="107">
        <v>131</v>
      </c>
      <c r="U30" s="116">
        <v>65.5</v>
      </c>
    </row>
    <row r="31" spans="1:35" ht="18.75" thickBot="1">
      <c r="A31">
        <v>10</v>
      </c>
      <c r="B31">
        <v>2</v>
      </c>
      <c r="C31" s="123"/>
      <c r="D31" s="95" t="str">
        <f>INDEX($D$2:$D$11,A31)</f>
        <v>WEB SOCCER</v>
      </c>
      <c r="E31" s="110">
        <v>0</v>
      </c>
      <c r="F31" s="112">
        <v>63.5</v>
      </c>
      <c r="G31" s="96" t="str">
        <f>INDEX($D$2:$D$11,B31)</f>
        <v>F.C. DOWN UNDER</v>
      </c>
      <c r="H31" s="110">
        <v>2</v>
      </c>
      <c r="I31" s="111">
        <v>75</v>
      </c>
      <c r="J31" s="99"/>
      <c r="L31" s="119">
        <v>5</v>
      </c>
      <c r="M31" s="114" t="s">
        <v>207</v>
      </c>
      <c r="N31" s="106">
        <v>3</v>
      </c>
      <c r="O31" s="107">
        <v>137</v>
      </c>
      <c r="P31" s="116">
        <v>68.5</v>
      </c>
      <c r="Q31" s="119">
        <v>10</v>
      </c>
      <c r="R31" s="133" t="s">
        <v>5</v>
      </c>
      <c r="S31" s="122">
        <v>0</v>
      </c>
      <c r="T31" s="134">
        <v>131</v>
      </c>
      <c r="U31" s="116">
        <v>65.5</v>
      </c>
      <c r="X31" s="68" t="s">
        <v>69</v>
      </c>
      <c r="Y31">
        <v>21</v>
      </c>
      <c r="Z31">
        <v>649.5</v>
      </c>
      <c r="AA31">
        <v>72.16666666666667</v>
      </c>
      <c r="AE31" s="86"/>
      <c r="AF31" s="86"/>
      <c r="AG31" s="86"/>
      <c r="AH31" s="86"/>
      <c r="AI31" s="86"/>
    </row>
    <row r="32" spans="3:35" ht="13.5" thickTop="1">
      <c r="C32" s="123"/>
      <c r="D32" s="124"/>
      <c r="E32" s="125"/>
      <c r="F32" s="126"/>
      <c r="G32" s="125"/>
      <c r="H32" s="125"/>
      <c r="I32" s="126"/>
      <c r="J32" s="126"/>
      <c r="L32" s="127"/>
      <c r="M32" s="127"/>
      <c r="N32" s="127"/>
      <c r="O32" s="135"/>
      <c r="P32" s="136"/>
      <c r="Q32" s="137"/>
      <c r="R32" s="137"/>
      <c r="S32" s="137"/>
      <c r="T32" s="135"/>
      <c r="W32" s="138"/>
      <c r="X32" s="68" t="s">
        <v>326</v>
      </c>
      <c r="Y32">
        <v>16</v>
      </c>
      <c r="Z32">
        <v>668</v>
      </c>
      <c r="AA32">
        <v>74.22222222222223</v>
      </c>
      <c r="AE32" s="86"/>
      <c r="AF32" s="86"/>
      <c r="AG32" s="86"/>
      <c r="AH32" s="86"/>
      <c r="AI32" s="86"/>
    </row>
    <row r="33" spans="3:35" ht="15" thickBot="1">
      <c r="C33" s="123"/>
      <c r="D33" s="124"/>
      <c r="E33" s="125"/>
      <c r="F33" s="126"/>
      <c r="G33" s="125"/>
      <c r="H33" s="125"/>
      <c r="I33" s="126"/>
      <c r="J33" s="126"/>
      <c r="K33" s="139"/>
      <c r="L33" s="140"/>
      <c r="M33" s="140"/>
      <c r="N33" s="140"/>
      <c r="O33" s="135"/>
      <c r="P33" s="136"/>
      <c r="Q33" s="137"/>
      <c r="R33" s="137"/>
      <c r="S33" s="137"/>
      <c r="T33" s="135"/>
      <c r="U33" s="141"/>
      <c r="V33" s="139"/>
      <c r="X33" s="68" t="s">
        <v>207</v>
      </c>
      <c r="Y33">
        <v>16</v>
      </c>
      <c r="Z33">
        <v>623</v>
      </c>
      <c r="AA33">
        <v>69.22222222222223</v>
      </c>
      <c r="AE33" s="86"/>
      <c r="AF33" s="86"/>
      <c r="AG33" s="86"/>
      <c r="AH33" s="86"/>
      <c r="AI33" s="86"/>
    </row>
    <row r="34" spans="3:35" ht="19.5" thickBot="1" thickTop="1">
      <c r="C34" s="94" t="s">
        <v>150</v>
      </c>
      <c r="D34" s="143">
        <v>41168</v>
      </c>
      <c r="E34" s="144"/>
      <c r="F34" s="145"/>
      <c r="G34" s="144"/>
      <c r="H34" s="98"/>
      <c r="I34" s="97"/>
      <c r="J34" s="99"/>
      <c r="K34" s="139"/>
      <c r="L34" s="100">
        <v>3</v>
      </c>
      <c r="M34" s="101" t="str">
        <f>M26</f>
        <v>CLASSIFICA</v>
      </c>
      <c r="N34" s="101" t="str">
        <f>N26</f>
        <v>PT</v>
      </c>
      <c r="O34" s="101" t="str">
        <f>O26</f>
        <v>FP</v>
      </c>
      <c r="P34" s="101" t="str">
        <f>P26</f>
        <v>MDFP</v>
      </c>
      <c r="Q34" s="100">
        <v>3</v>
      </c>
      <c r="R34" s="101" t="str">
        <f>R26</f>
        <v>CLASSIFICA</v>
      </c>
      <c r="S34" s="101" t="str">
        <f>S26</f>
        <v>PT</v>
      </c>
      <c r="T34" s="101" t="str">
        <f>T26</f>
        <v>FP</v>
      </c>
      <c r="U34" s="101" t="str">
        <f>U26</f>
        <v>MDFP</v>
      </c>
      <c r="V34" s="139"/>
      <c r="X34" s="68" t="s">
        <v>3</v>
      </c>
      <c r="Y34">
        <v>12</v>
      </c>
      <c r="Z34">
        <v>617.5</v>
      </c>
      <c r="AA34">
        <v>68.61111111111111</v>
      </c>
      <c r="AE34" s="86"/>
      <c r="AF34" s="86"/>
      <c r="AG34" s="86"/>
      <c r="AH34" s="86"/>
      <c r="AI34" s="86"/>
    </row>
    <row r="35" spans="1:35" ht="18" customHeight="1" thickBot="1">
      <c r="A35">
        <v>1</v>
      </c>
      <c r="B35">
        <v>2</v>
      </c>
      <c r="C35" s="123"/>
      <c r="D35" s="95" t="str">
        <f>INDEX($D$2:$D$11,A35)</f>
        <v>CUCCIOLI DI POGGIBONZI</v>
      </c>
      <c r="E35" s="110">
        <v>7</v>
      </c>
      <c r="F35" s="111">
        <v>93</v>
      </c>
      <c r="G35" s="96" t="str">
        <f>INDEX($D$2:$D$11,B35)</f>
        <v>F.C. DOWN UNDER</v>
      </c>
      <c r="H35" s="110">
        <v>0</v>
      </c>
      <c r="I35" s="112">
        <v>60</v>
      </c>
      <c r="J35" s="99"/>
      <c r="K35" s="139"/>
      <c r="L35" s="113">
        <v>1</v>
      </c>
      <c r="M35" s="114" t="s">
        <v>326</v>
      </c>
      <c r="N35" s="106">
        <v>9</v>
      </c>
      <c r="O35" s="107">
        <v>255</v>
      </c>
      <c r="P35" s="116">
        <v>85</v>
      </c>
      <c r="Q35" s="113">
        <v>6</v>
      </c>
      <c r="R35" s="114" t="s">
        <v>207</v>
      </c>
      <c r="S35" s="106">
        <v>3</v>
      </c>
      <c r="T35" s="107">
        <v>197</v>
      </c>
      <c r="U35" s="108">
        <v>65.66666666666667</v>
      </c>
      <c r="V35" s="139"/>
      <c r="X35" s="68" t="s">
        <v>2</v>
      </c>
      <c r="Y35">
        <v>10</v>
      </c>
      <c r="Z35">
        <v>634</v>
      </c>
      <c r="AA35">
        <v>70.44444444444444</v>
      </c>
      <c r="AE35" s="86"/>
      <c r="AF35" s="86"/>
      <c r="AG35" s="86"/>
      <c r="AH35" s="86"/>
      <c r="AI35" s="86"/>
    </row>
    <row r="36" spans="1:35" ht="18.75" thickBot="1">
      <c r="A36">
        <v>3</v>
      </c>
      <c r="B36">
        <v>10</v>
      </c>
      <c r="C36" s="123"/>
      <c r="D36" s="95" t="str">
        <f>INDEX($D$2:$D$11,A36)</f>
        <v>FENOMENALEX</v>
      </c>
      <c r="E36" s="110">
        <v>2</v>
      </c>
      <c r="F36" s="111">
        <v>72.5</v>
      </c>
      <c r="G36" s="96" t="str">
        <f>INDEX($D$2:$D$11,B36)</f>
        <v>WEB SOCCER</v>
      </c>
      <c r="H36" s="110">
        <v>3</v>
      </c>
      <c r="I36" s="111">
        <v>77.5</v>
      </c>
      <c r="J36" s="99"/>
      <c r="K36" s="139"/>
      <c r="L36" s="118">
        <v>2</v>
      </c>
      <c r="M36" s="114" t="s">
        <v>69</v>
      </c>
      <c r="N36" s="106">
        <v>7</v>
      </c>
      <c r="O36" s="107">
        <v>212</v>
      </c>
      <c r="P36" s="116">
        <v>70.66666666666667</v>
      </c>
      <c r="Q36" s="118">
        <v>7</v>
      </c>
      <c r="R36" s="114" t="s">
        <v>0</v>
      </c>
      <c r="S36" s="106">
        <v>2</v>
      </c>
      <c r="T36" s="107">
        <v>223</v>
      </c>
      <c r="U36" s="108">
        <v>74.33333333333333</v>
      </c>
      <c r="V36" s="139"/>
      <c r="X36" s="68" t="s">
        <v>0</v>
      </c>
      <c r="Y36">
        <v>9</v>
      </c>
      <c r="Z36">
        <v>652.5</v>
      </c>
      <c r="AA36">
        <v>72.5</v>
      </c>
      <c r="AE36" s="86"/>
      <c r="AF36" s="86"/>
      <c r="AG36" s="86"/>
      <c r="AH36" s="86"/>
      <c r="AI36" s="86"/>
    </row>
    <row r="37" spans="1:35" ht="18.75" thickBot="1">
      <c r="A37">
        <v>4</v>
      </c>
      <c r="B37">
        <v>9</v>
      </c>
      <c r="C37" s="123"/>
      <c r="D37" s="95" t="str">
        <f>INDEX($D$2:$D$11,A37)</f>
        <v>VAFFANCULO ALLA MAGGIORANZA</v>
      </c>
      <c r="E37" s="110">
        <v>1</v>
      </c>
      <c r="F37" s="112">
        <v>67</v>
      </c>
      <c r="G37" s="96" t="str">
        <f>INDEX($D$2:$D$11,B37)</f>
        <v>NEW TIM</v>
      </c>
      <c r="H37" s="110">
        <v>3</v>
      </c>
      <c r="I37" s="111">
        <v>75</v>
      </c>
      <c r="J37" s="142"/>
      <c r="K37" s="139"/>
      <c r="L37" s="118">
        <v>3</v>
      </c>
      <c r="M37" s="114" t="s">
        <v>1</v>
      </c>
      <c r="N37" s="106">
        <v>5</v>
      </c>
      <c r="O37" s="107">
        <v>213</v>
      </c>
      <c r="P37" s="116">
        <v>71</v>
      </c>
      <c r="Q37" s="118">
        <v>8</v>
      </c>
      <c r="R37" s="114" t="s">
        <v>3</v>
      </c>
      <c r="S37" s="106">
        <v>2</v>
      </c>
      <c r="T37" s="107">
        <v>215.5</v>
      </c>
      <c r="U37" s="108">
        <v>71.83333333333333</v>
      </c>
      <c r="V37" s="139"/>
      <c r="X37" s="68" t="s">
        <v>1</v>
      </c>
      <c r="Y37">
        <v>9</v>
      </c>
      <c r="Z37">
        <v>616.5</v>
      </c>
      <c r="AA37">
        <v>68.5</v>
      </c>
      <c r="AE37" s="86"/>
      <c r="AF37" s="86"/>
      <c r="AG37" s="86"/>
      <c r="AH37" s="86"/>
      <c r="AI37" s="86"/>
    </row>
    <row r="38" spans="1:35" ht="18.75" thickBot="1">
      <c r="A38">
        <v>5</v>
      </c>
      <c r="B38">
        <v>7</v>
      </c>
      <c r="C38" s="123"/>
      <c r="D38" s="95" t="str">
        <f>INDEX($D$2:$D$11,A38)</f>
        <v>TORMENTINO</v>
      </c>
      <c r="E38" s="110">
        <v>1</v>
      </c>
      <c r="F38" s="112">
        <v>68.5</v>
      </c>
      <c r="G38" s="96" t="str">
        <f>INDEX($D$2:$D$11,B38)</f>
        <v>GEPPETTOS</v>
      </c>
      <c r="H38" s="110">
        <v>1</v>
      </c>
      <c r="I38" s="111">
        <v>68</v>
      </c>
      <c r="J38" s="99"/>
      <c r="K38" s="139"/>
      <c r="L38" s="118">
        <v>4</v>
      </c>
      <c r="M38" s="114" t="s">
        <v>2</v>
      </c>
      <c r="N38" s="106">
        <v>4</v>
      </c>
      <c r="O38" s="107">
        <v>227</v>
      </c>
      <c r="P38" s="116">
        <v>75.66666666666667</v>
      </c>
      <c r="Q38" s="118">
        <v>9</v>
      </c>
      <c r="R38" s="114" t="s">
        <v>68</v>
      </c>
      <c r="S38" s="106">
        <v>2</v>
      </c>
      <c r="T38" s="107">
        <v>205.5</v>
      </c>
      <c r="U38" s="108">
        <v>68.5</v>
      </c>
      <c r="V38" s="139"/>
      <c r="X38" s="68" t="s">
        <v>70</v>
      </c>
      <c r="Y38">
        <v>8</v>
      </c>
      <c r="Z38">
        <v>597.5</v>
      </c>
      <c r="AA38">
        <v>66.38888888888889</v>
      </c>
      <c r="AE38" s="86"/>
      <c r="AF38" s="86"/>
      <c r="AG38" s="86"/>
      <c r="AH38" s="86"/>
      <c r="AI38" s="86"/>
    </row>
    <row r="39" spans="1:35" ht="18.75" thickBot="1">
      <c r="A39">
        <v>6</v>
      </c>
      <c r="B39">
        <v>8</v>
      </c>
      <c r="C39" s="123"/>
      <c r="D39" s="95" t="str">
        <f>INDEX($D$2:$D$11,A39)</f>
        <v>ALBATROS</v>
      </c>
      <c r="E39" s="110">
        <v>1</v>
      </c>
      <c r="F39" s="112">
        <v>70.5</v>
      </c>
      <c r="G39" s="96" t="str">
        <f>INDEX($D$2:$D$11,B39)</f>
        <v>LAUDANO VI PUNIRA'</v>
      </c>
      <c r="H39" s="110">
        <v>1</v>
      </c>
      <c r="I39" s="111">
        <v>71.5</v>
      </c>
      <c r="J39" s="99"/>
      <c r="K39" s="139"/>
      <c r="L39" s="119">
        <v>5</v>
      </c>
      <c r="M39" s="114" t="s">
        <v>5</v>
      </c>
      <c r="N39" s="106">
        <v>3</v>
      </c>
      <c r="O39" s="107">
        <v>208.5</v>
      </c>
      <c r="P39" s="116">
        <v>69.5</v>
      </c>
      <c r="Q39" s="119">
        <v>10</v>
      </c>
      <c r="R39" s="121" t="s">
        <v>70</v>
      </c>
      <c r="S39" s="122">
        <v>2</v>
      </c>
      <c r="T39" s="107">
        <v>199.5</v>
      </c>
      <c r="U39" s="108">
        <v>66.5</v>
      </c>
      <c r="V39" s="139"/>
      <c r="X39" s="68" t="s">
        <v>68</v>
      </c>
      <c r="Y39">
        <v>8</v>
      </c>
      <c r="Z39">
        <v>585.5</v>
      </c>
      <c r="AA39">
        <v>65.05555555555556</v>
      </c>
      <c r="AE39" s="86"/>
      <c r="AF39" s="86"/>
      <c r="AG39" s="86"/>
      <c r="AH39" s="86"/>
      <c r="AI39" s="86"/>
    </row>
    <row r="40" spans="3:35" ht="15" thickTop="1">
      <c r="C40" s="123"/>
      <c r="D40" s="124"/>
      <c r="E40" s="125"/>
      <c r="F40" s="126"/>
      <c r="G40" s="125"/>
      <c r="H40" s="125"/>
      <c r="I40" s="126"/>
      <c r="J40" s="126"/>
      <c r="K40" s="139"/>
      <c r="L40" s="140"/>
      <c r="M40" s="140"/>
      <c r="N40" s="140"/>
      <c r="O40" s="135"/>
      <c r="P40" s="136"/>
      <c r="Q40" s="137"/>
      <c r="R40" s="137"/>
      <c r="S40" s="137"/>
      <c r="T40" s="135"/>
      <c r="U40" s="141"/>
      <c r="V40" s="139"/>
      <c r="X40" s="68" t="s">
        <v>5</v>
      </c>
      <c r="Y40">
        <v>7</v>
      </c>
      <c r="Z40">
        <v>602</v>
      </c>
      <c r="AA40">
        <v>66.88888888888889</v>
      </c>
      <c r="AE40" s="86"/>
      <c r="AF40" s="86"/>
      <c r="AG40" s="86"/>
      <c r="AH40" s="86"/>
      <c r="AI40" s="86"/>
    </row>
    <row r="41" spans="3:26" ht="15" thickBot="1">
      <c r="C41" s="123"/>
      <c r="D41" s="124"/>
      <c r="E41" s="125"/>
      <c r="F41" s="126"/>
      <c r="G41" s="125"/>
      <c r="H41" s="125"/>
      <c r="I41" s="126"/>
      <c r="J41" s="126"/>
      <c r="K41" s="139"/>
      <c r="L41" s="140"/>
      <c r="M41" s="140"/>
      <c r="N41" s="140"/>
      <c r="O41" s="135"/>
      <c r="P41" s="136"/>
      <c r="Q41" s="137"/>
      <c r="R41" s="137"/>
      <c r="S41" s="137"/>
      <c r="T41" s="135"/>
      <c r="U41" s="141"/>
      <c r="V41" s="139"/>
      <c r="Z41"/>
    </row>
    <row r="42" spans="3:30" ht="18">
      <c r="C42" s="386" t="s">
        <v>152</v>
      </c>
      <c r="D42" s="387">
        <v>41175</v>
      </c>
      <c r="E42" s="388"/>
      <c r="F42" s="389"/>
      <c r="G42" s="413" t="s">
        <v>330</v>
      </c>
      <c r="H42" s="390"/>
      <c r="I42" s="389"/>
      <c r="J42" s="391"/>
      <c r="K42" s="392"/>
      <c r="L42" s="393">
        <v>4</v>
      </c>
      <c r="M42" s="394" t="str">
        <f>M34</f>
        <v>CLASSIFICA</v>
      </c>
      <c r="N42" s="394" t="str">
        <f>N34</f>
        <v>PT</v>
      </c>
      <c r="O42" s="394" t="str">
        <f>O34</f>
        <v>FP</v>
      </c>
      <c r="P42" s="394" t="str">
        <f>P34</f>
        <v>MDFP</v>
      </c>
      <c r="Q42" s="393">
        <v>4</v>
      </c>
      <c r="R42" s="394" t="str">
        <f>R34</f>
        <v>CLASSIFICA</v>
      </c>
      <c r="S42" s="394" t="str">
        <f>S34</f>
        <v>PT</v>
      </c>
      <c r="T42" s="394" t="str">
        <f>T34</f>
        <v>FP</v>
      </c>
      <c r="U42" s="394" t="str">
        <f>U34</f>
        <v>MDFP</v>
      </c>
      <c r="V42" s="139"/>
      <c r="Z42"/>
      <c r="AD42" s="71"/>
    </row>
    <row r="43" spans="1:30" ht="18">
      <c r="A43">
        <v>1</v>
      </c>
      <c r="B43">
        <v>3</v>
      </c>
      <c r="C43" s="395"/>
      <c r="D43" s="387" t="str">
        <f>INDEX($D$2:$D$11,A43)</f>
        <v>CUCCIOLI DI POGGIBONZI</v>
      </c>
      <c r="E43" s="396">
        <v>1</v>
      </c>
      <c r="F43" s="397">
        <v>66</v>
      </c>
      <c r="G43" s="388" t="str">
        <f>INDEX($D$2:$D$11,B43)</f>
        <v>FENOMENALEX</v>
      </c>
      <c r="H43" s="396">
        <v>1</v>
      </c>
      <c r="I43" s="398">
        <v>66.5</v>
      </c>
      <c r="J43" s="391"/>
      <c r="K43" s="392"/>
      <c r="L43" s="399">
        <v>1</v>
      </c>
      <c r="M43" s="400" t="s">
        <v>326</v>
      </c>
      <c r="N43" s="401">
        <v>10</v>
      </c>
      <c r="O43" s="402">
        <v>321</v>
      </c>
      <c r="P43" s="403">
        <v>80.25</v>
      </c>
      <c r="Q43" s="399">
        <v>6</v>
      </c>
      <c r="R43" s="400" t="s">
        <v>207</v>
      </c>
      <c r="S43" s="401">
        <v>4</v>
      </c>
      <c r="T43" s="402">
        <v>262.5</v>
      </c>
      <c r="U43" s="403">
        <v>65.625</v>
      </c>
      <c r="V43" s="139"/>
      <c r="Z43"/>
      <c r="AD43" s="71"/>
    </row>
    <row r="44" spans="1:30" ht="18">
      <c r="A44">
        <v>2</v>
      </c>
      <c r="B44">
        <v>5</v>
      </c>
      <c r="C44" s="395"/>
      <c r="D44" s="387" t="str">
        <f>INDEX($D$2:$D$11,A44)</f>
        <v>F.C. DOWN UNDER</v>
      </c>
      <c r="E44" s="396">
        <v>0</v>
      </c>
      <c r="F44" s="397">
        <v>65.5</v>
      </c>
      <c r="G44" s="388" t="str">
        <f>INDEX($D$2:$D$11,B44)</f>
        <v>TORMENTINO</v>
      </c>
      <c r="H44" s="404">
        <v>0</v>
      </c>
      <c r="I44" s="397">
        <v>62.5</v>
      </c>
      <c r="J44" s="391"/>
      <c r="K44" s="392"/>
      <c r="L44" s="405">
        <v>2</v>
      </c>
      <c r="M44" s="406" t="s">
        <v>69</v>
      </c>
      <c r="N44" s="407">
        <v>10</v>
      </c>
      <c r="O44" s="408">
        <v>282.5</v>
      </c>
      <c r="P44" s="403">
        <v>70.625</v>
      </c>
      <c r="Q44" s="405">
        <v>7</v>
      </c>
      <c r="R44" s="406" t="s">
        <v>0</v>
      </c>
      <c r="S44" s="407">
        <v>3</v>
      </c>
      <c r="T44" s="408">
        <v>288.5</v>
      </c>
      <c r="U44" s="403">
        <v>72.125</v>
      </c>
      <c r="V44" s="139"/>
      <c r="Z44"/>
      <c r="AD44" s="71"/>
    </row>
    <row r="45" spans="1:30" ht="18">
      <c r="A45">
        <v>8</v>
      </c>
      <c r="B45">
        <v>7</v>
      </c>
      <c r="C45" s="395"/>
      <c r="D45" s="387" t="str">
        <f>INDEX($D$2:$D$11,A45)</f>
        <v>LAUDANO VI PUNIRA'</v>
      </c>
      <c r="E45" s="396">
        <v>0</v>
      </c>
      <c r="F45" s="398">
        <v>65.5</v>
      </c>
      <c r="G45" s="388" t="str">
        <f>INDEX($D$2:$D$11,B45)</f>
        <v>GEPPETTOS</v>
      </c>
      <c r="H45" s="404">
        <v>0</v>
      </c>
      <c r="I45" s="397">
        <v>64.5</v>
      </c>
      <c r="J45" s="391"/>
      <c r="K45" s="392"/>
      <c r="L45" s="405">
        <v>3</v>
      </c>
      <c r="M45" s="406" t="s">
        <v>1</v>
      </c>
      <c r="N45" s="407">
        <v>6</v>
      </c>
      <c r="O45" s="408">
        <v>277.5</v>
      </c>
      <c r="P45" s="403">
        <v>69.375</v>
      </c>
      <c r="Q45" s="405">
        <v>8</v>
      </c>
      <c r="R45" s="406" t="s">
        <v>3</v>
      </c>
      <c r="S45" s="407">
        <v>3</v>
      </c>
      <c r="T45" s="408">
        <v>282</v>
      </c>
      <c r="U45" s="403">
        <v>70.5</v>
      </c>
      <c r="V45" s="139"/>
      <c r="Z45"/>
      <c r="AD45" s="71"/>
    </row>
    <row r="46" spans="1:30" ht="18">
      <c r="A46">
        <v>9</v>
      </c>
      <c r="B46">
        <v>6</v>
      </c>
      <c r="C46" s="395"/>
      <c r="D46" s="387" t="str">
        <f>INDEX($D$2:$D$11,A46)</f>
        <v>NEW TIM</v>
      </c>
      <c r="E46" s="396">
        <v>2</v>
      </c>
      <c r="F46" s="398">
        <v>70.5</v>
      </c>
      <c r="G46" s="388" t="str">
        <f>INDEX($D$2:$D$11,B46)</f>
        <v>ALBATROS</v>
      </c>
      <c r="H46" s="404">
        <v>0</v>
      </c>
      <c r="I46" s="397">
        <v>62.5</v>
      </c>
      <c r="J46" s="391"/>
      <c r="K46" s="392"/>
      <c r="L46" s="405">
        <v>4</v>
      </c>
      <c r="M46" s="406" t="s">
        <v>2</v>
      </c>
      <c r="N46" s="407">
        <v>5</v>
      </c>
      <c r="O46" s="408">
        <v>296</v>
      </c>
      <c r="P46" s="403">
        <v>74</v>
      </c>
      <c r="Q46" s="405">
        <v>9</v>
      </c>
      <c r="R46" s="406" t="s">
        <v>70</v>
      </c>
      <c r="S46" s="407">
        <v>3</v>
      </c>
      <c r="T46" s="408">
        <v>262</v>
      </c>
      <c r="U46" s="403">
        <v>65.5</v>
      </c>
      <c r="V46" s="139"/>
      <c r="Z46"/>
      <c r="AD46" s="71"/>
    </row>
    <row r="47" spans="1:30" ht="18">
      <c r="A47">
        <v>10</v>
      </c>
      <c r="B47">
        <v>4</v>
      </c>
      <c r="C47" s="395"/>
      <c r="D47" s="387" t="str">
        <f>INDEX($D$2:$D$11,A47)</f>
        <v>WEB SOCCER</v>
      </c>
      <c r="E47" s="396">
        <v>1</v>
      </c>
      <c r="F47" s="398">
        <v>66</v>
      </c>
      <c r="G47" s="388" t="str">
        <f>INDEX($D$2:$D$11,B47)</f>
        <v>VAFFANCULO ALLA MAGGIORANZA</v>
      </c>
      <c r="H47" s="404">
        <v>1</v>
      </c>
      <c r="I47" s="397">
        <v>69</v>
      </c>
      <c r="J47" s="391"/>
      <c r="K47" s="392"/>
      <c r="L47" s="409">
        <v>5</v>
      </c>
      <c r="M47" s="410" t="s">
        <v>5</v>
      </c>
      <c r="N47" s="411">
        <v>4</v>
      </c>
      <c r="O47" s="412">
        <v>274.5</v>
      </c>
      <c r="P47" s="403">
        <v>68.625</v>
      </c>
      <c r="Q47" s="409">
        <v>10</v>
      </c>
      <c r="R47" s="410" t="s">
        <v>68</v>
      </c>
      <c r="S47" s="411">
        <v>2</v>
      </c>
      <c r="T47" s="412">
        <v>268</v>
      </c>
      <c r="U47" s="403">
        <v>67</v>
      </c>
      <c r="V47" s="139"/>
      <c r="Z47"/>
      <c r="AD47" s="71"/>
    </row>
    <row r="48" spans="3:30" ht="14.25">
      <c r="C48" s="123"/>
      <c r="D48" s="124"/>
      <c r="E48" s="125"/>
      <c r="F48" s="126"/>
      <c r="G48" s="125"/>
      <c r="H48" s="125"/>
      <c r="I48" s="126"/>
      <c r="J48" s="126"/>
      <c r="K48" s="139"/>
      <c r="L48" s="140"/>
      <c r="M48" s="140"/>
      <c r="N48" s="140"/>
      <c r="O48" s="135"/>
      <c r="P48" s="136"/>
      <c r="Q48" s="137"/>
      <c r="R48" s="137"/>
      <c r="S48" s="137"/>
      <c r="T48" s="135"/>
      <c r="U48" s="141"/>
      <c r="V48" s="139"/>
      <c r="Z48"/>
      <c r="AD48" s="71"/>
    </row>
    <row r="49" spans="3:30" ht="14.25">
      <c r="C49" s="123"/>
      <c r="D49" s="124"/>
      <c r="E49" s="125"/>
      <c r="F49" s="126"/>
      <c r="G49" s="125"/>
      <c r="H49" s="125"/>
      <c r="I49" s="126"/>
      <c r="J49" s="126"/>
      <c r="K49" s="139"/>
      <c r="L49" s="140"/>
      <c r="M49" s="140"/>
      <c r="N49" s="140"/>
      <c r="O49" s="135"/>
      <c r="P49" s="136"/>
      <c r="Q49" s="137"/>
      <c r="R49" s="137"/>
      <c r="S49" s="137"/>
      <c r="T49" s="135"/>
      <c r="U49" s="141"/>
      <c r="V49" s="139"/>
      <c r="Z49"/>
      <c r="AD49" s="71"/>
    </row>
    <row r="50" spans="3:30" ht="19.5" thickBot="1" thickTop="1">
      <c r="C50" s="94" t="s">
        <v>153</v>
      </c>
      <c r="D50" s="335">
        <v>41178</v>
      </c>
      <c r="E50" s="336"/>
      <c r="F50" s="337"/>
      <c r="G50" s="336" t="s">
        <v>198</v>
      </c>
      <c r="H50" s="338"/>
      <c r="I50" s="337"/>
      <c r="J50" s="99"/>
      <c r="K50" s="139"/>
      <c r="L50" s="100">
        <v>5</v>
      </c>
      <c r="M50" s="101" t="str">
        <f>M42</f>
        <v>CLASSIFICA</v>
      </c>
      <c r="N50" s="101" t="str">
        <f>N42</f>
        <v>PT</v>
      </c>
      <c r="O50" s="101" t="str">
        <f>O42</f>
        <v>FP</v>
      </c>
      <c r="P50" s="101" t="str">
        <f>P42</f>
        <v>MDFP</v>
      </c>
      <c r="Q50" s="100">
        <v>5</v>
      </c>
      <c r="R50" s="101" t="str">
        <f>R42</f>
        <v>CLASSIFICA</v>
      </c>
      <c r="S50" s="101" t="str">
        <f>S42</f>
        <v>PT</v>
      </c>
      <c r="T50" s="101" t="str">
        <f>T42</f>
        <v>FP</v>
      </c>
      <c r="U50" s="101" t="str">
        <f>U42</f>
        <v>MDFP</v>
      </c>
      <c r="V50" s="139"/>
      <c r="Z50"/>
      <c r="AD50" s="71"/>
    </row>
    <row r="51" spans="1:30" ht="18">
      <c r="A51">
        <v>3</v>
      </c>
      <c r="B51">
        <v>2</v>
      </c>
      <c r="C51" s="123"/>
      <c r="D51" s="95" t="str">
        <f>INDEX($D$2:$D$11,A51)</f>
        <v>FENOMENALEX</v>
      </c>
      <c r="E51" s="110">
        <v>0</v>
      </c>
      <c r="F51" s="111">
        <v>62</v>
      </c>
      <c r="G51" s="96" t="str">
        <f>INDEX($D$2:$D$11,B51)</f>
        <v>F.C. DOWN UNDER</v>
      </c>
      <c r="H51" s="110">
        <v>1</v>
      </c>
      <c r="I51" s="112">
        <v>66.5</v>
      </c>
      <c r="J51" s="99"/>
      <c r="K51" s="139"/>
      <c r="L51" s="113">
        <v>1</v>
      </c>
      <c r="M51" s="114" t="s">
        <v>69</v>
      </c>
      <c r="N51" s="106">
        <v>13</v>
      </c>
      <c r="O51" s="107">
        <v>360.5</v>
      </c>
      <c r="P51" s="115">
        <v>72.1</v>
      </c>
      <c r="Q51" s="113">
        <v>6</v>
      </c>
      <c r="R51" s="179" t="s">
        <v>1</v>
      </c>
      <c r="S51" s="106">
        <v>6</v>
      </c>
      <c r="T51" s="107">
        <v>350.5</v>
      </c>
      <c r="U51" s="108">
        <v>70.1</v>
      </c>
      <c r="V51" s="139"/>
      <c r="Z51"/>
      <c r="AD51" s="71"/>
    </row>
    <row r="52" spans="1:26" ht="18">
      <c r="A52">
        <v>4</v>
      </c>
      <c r="B52">
        <v>1</v>
      </c>
      <c r="C52" s="123"/>
      <c r="D52" s="95" t="str">
        <f>INDEX($D$2:$D$11,A52)</f>
        <v>VAFFANCULO ALLA MAGGIORANZA</v>
      </c>
      <c r="E52" s="110">
        <v>0</v>
      </c>
      <c r="F52" s="111">
        <v>63.5</v>
      </c>
      <c r="G52" s="96" t="str">
        <f>INDEX($D$2:$D$11,B52)</f>
        <v>CUCCIOLI DI POGGIBONZI</v>
      </c>
      <c r="H52" s="110">
        <v>0</v>
      </c>
      <c r="I52" s="111">
        <v>67</v>
      </c>
      <c r="J52" s="99"/>
      <c r="K52" s="139"/>
      <c r="L52" s="118">
        <v>2</v>
      </c>
      <c r="M52" s="114" t="s">
        <v>326</v>
      </c>
      <c r="N52" s="106">
        <v>11</v>
      </c>
      <c r="O52" s="107">
        <v>388</v>
      </c>
      <c r="P52" s="115">
        <v>77.6</v>
      </c>
      <c r="Q52" s="118">
        <v>7</v>
      </c>
      <c r="R52" s="179" t="s">
        <v>5</v>
      </c>
      <c r="S52" s="106">
        <v>5</v>
      </c>
      <c r="T52" s="107">
        <v>339.5</v>
      </c>
      <c r="U52" s="108">
        <v>67.9</v>
      </c>
      <c r="V52" s="139"/>
      <c r="Z52"/>
    </row>
    <row r="53" spans="1:26" ht="18">
      <c r="A53">
        <v>5</v>
      </c>
      <c r="B53">
        <v>8</v>
      </c>
      <c r="C53" s="123"/>
      <c r="D53" s="95" t="str">
        <f>INDEX($D$2:$D$11,A53)</f>
        <v>TORMENTINO</v>
      </c>
      <c r="E53" s="110">
        <v>0</v>
      </c>
      <c r="F53" s="112">
        <v>59.5</v>
      </c>
      <c r="G53" s="96" t="str">
        <f>INDEX($D$2:$D$11,B53)</f>
        <v>LAUDANO VI PUNIRA'</v>
      </c>
      <c r="H53" s="110">
        <v>2</v>
      </c>
      <c r="I53" s="111">
        <v>70.5</v>
      </c>
      <c r="J53" s="99"/>
      <c r="K53" s="139"/>
      <c r="L53" s="118">
        <v>3</v>
      </c>
      <c r="M53" s="114" t="s">
        <v>207</v>
      </c>
      <c r="N53" s="106">
        <v>7</v>
      </c>
      <c r="O53" s="107">
        <v>329</v>
      </c>
      <c r="P53" s="115">
        <v>65.8</v>
      </c>
      <c r="Q53" s="118">
        <v>8</v>
      </c>
      <c r="R53" s="179" t="s">
        <v>3</v>
      </c>
      <c r="S53" s="106">
        <v>3</v>
      </c>
      <c r="T53" s="107">
        <v>344</v>
      </c>
      <c r="U53" s="108">
        <v>68.8</v>
      </c>
      <c r="V53" s="139"/>
      <c r="Z53"/>
    </row>
    <row r="54" spans="1:26" ht="18">
      <c r="A54">
        <v>6</v>
      </c>
      <c r="B54">
        <v>10</v>
      </c>
      <c r="C54" s="123"/>
      <c r="D54" s="95" t="str">
        <f>INDEX($D$2:$D$11,A54)</f>
        <v>ALBATROS</v>
      </c>
      <c r="E54" s="110">
        <v>0</v>
      </c>
      <c r="F54" s="112">
        <v>63</v>
      </c>
      <c r="G54" s="96" t="str">
        <f>INDEX($D$2:$D$11,B54)</f>
        <v>WEB SOCCER</v>
      </c>
      <c r="H54" s="110">
        <v>0</v>
      </c>
      <c r="I54" s="111">
        <v>65</v>
      </c>
      <c r="J54" s="99"/>
      <c r="K54" s="139"/>
      <c r="L54" s="118">
        <v>4</v>
      </c>
      <c r="M54" s="114" t="s">
        <v>2</v>
      </c>
      <c r="N54" s="106">
        <v>6</v>
      </c>
      <c r="O54" s="107">
        <v>359.5</v>
      </c>
      <c r="P54" s="115">
        <v>71.9</v>
      </c>
      <c r="Q54" s="118">
        <v>9</v>
      </c>
      <c r="R54" s="179" t="s">
        <v>68</v>
      </c>
      <c r="S54" s="106">
        <v>3</v>
      </c>
      <c r="T54" s="107">
        <v>331</v>
      </c>
      <c r="U54" s="108">
        <v>66.2</v>
      </c>
      <c r="V54" s="139"/>
      <c r="Z54"/>
    </row>
    <row r="55" spans="1:26" ht="18.75" thickBot="1">
      <c r="A55">
        <v>7</v>
      </c>
      <c r="B55">
        <v>9</v>
      </c>
      <c r="C55" s="123"/>
      <c r="D55" s="95" t="str">
        <f>INDEX($D$2:$D$11,A55)</f>
        <v>GEPPETTOS</v>
      </c>
      <c r="E55" s="110">
        <v>2</v>
      </c>
      <c r="F55" s="112">
        <v>73</v>
      </c>
      <c r="G55" s="96" t="str">
        <f>INDEX($D$2:$D$11,B55)</f>
        <v>NEW TIM</v>
      </c>
      <c r="H55" s="110">
        <v>3</v>
      </c>
      <c r="I55" s="111">
        <v>78.5</v>
      </c>
      <c r="J55" s="99"/>
      <c r="K55" s="139"/>
      <c r="L55" s="119">
        <v>5</v>
      </c>
      <c r="M55" s="114" t="s">
        <v>0</v>
      </c>
      <c r="N55" s="106">
        <v>6</v>
      </c>
      <c r="O55" s="107">
        <v>359</v>
      </c>
      <c r="P55" s="115">
        <v>71.8</v>
      </c>
      <c r="Q55" s="119">
        <v>10</v>
      </c>
      <c r="R55" s="179" t="s">
        <v>70</v>
      </c>
      <c r="S55" s="122">
        <v>3</v>
      </c>
      <c r="T55" s="107">
        <v>321.5</v>
      </c>
      <c r="U55" s="108">
        <v>64.3</v>
      </c>
      <c r="V55" s="139"/>
      <c r="Z55"/>
    </row>
    <row r="56" spans="3:26" ht="15" thickTop="1">
      <c r="C56" s="123"/>
      <c r="D56" s="124"/>
      <c r="E56" s="125"/>
      <c r="F56" s="126"/>
      <c r="G56" s="125"/>
      <c r="H56" s="125"/>
      <c r="I56" s="126"/>
      <c r="J56" s="126"/>
      <c r="K56" s="139"/>
      <c r="L56" s="140"/>
      <c r="M56"/>
      <c r="N56"/>
      <c r="P56" s="74"/>
      <c r="Q56" s="137"/>
      <c r="R56" s="137"/>
      <c r="S56" s="137"/>
      <c r="T56" s="135"/>
      <c r="U56" s="141"/>
      <c r="V56" s="139"/>
      <c r="Z56"/>
    </row>
    <row r="57" spans="3:26" ht="14.25">
      <c r="C57" s="123"/>
      <c r="D57" s="124"/>
      <c r="E57" s="125"/>
      <c r="F57" s="126"/>
      <c r="G57" s="125"/>
      <c r="H57" s="125"/>
      <c r="I57" s="126"/>
      <c r="J57" s="126"/>
      <c r="K57" s="139"/>
      <c r="L57" s="140"/>
      <c r="M57"/>
      <c r="N57"/>
      <c r="P57" s="74"/>
      <c r="Q57" s="137"/>
      <c r="R57" s="137"/>
      <c r="S57" s="137"/>
      <c r="T57" s="135"/>
      <c r="U57" s="141"/>
      <c r="V57" s="139"/>
      <c r="Z57"/>
    </row>
    <row r="58" spans="3:26" ht="18">
      <c r="C58" s="94" t="s">
        <v>154</v>
      </c>
      <c r="D58" s="95">
        <v>41182</v>
      </c>
      <c r="E58" s="96"/>
      <c r="F58" s="97"/>
      <c r="G58" s="96"/>
      <c r="H58" s="98"/>
      <c r="I58" s="97"/>
      <c r="J58" s="99"/>
      <c r="K58" s="139"/>
      <c r="L58" s="148">
        <v>6</v>
      </c>
      <c r="M58" s="101" t="str">
        <f>M50</f>
        <v>CLASSIFICA</v>
      </c>
      <c r="N58" s="101" t="str">
        <f>N50</f>
        <v>PT</v>
      </c>
      <c r="O58" s="101" t="str">
        <f>O50</f>
        <v>FP</v>
      </c>
      <c r="P58" s="101" t="str">
        <f>P50</f>
        <v>MDFP</v>
      </c>
      <c r="Q58" s="148">
        <v>6</v>
      </c>
      <c r="R58" s="101" t="str">
        <f>R50</f>
        <v>CLASSIFICA</v>
      </c>
      <c r="S58" s="101" t="str">
        <f>S50</f>
        <v>PT</v>
      </c>
      <c r="T58" s="101" t="str">
        <f>T50</f>
        <v>FP</v>
      </c>
      <c r="U58" s="101" t="str">
        <f>U50</f>
        <v>MDFP</v>
      </c>
      <c r="V58" s="149"/>
      <c r="Z58"/>
    </row>
    <row r="59" spans="1:26" ht="18">
      <c r="A59">
        <v>1</v>
      </c>
      <c r="B59">
        <v>6</v>
      </c>
      <c r="C59" s="123"/>
      <c r="D59" s="95" t="str">
        <f>INDEX($D$2:$D$11,A59)</f>
        <v>CUCCIOLI DI POGGIBONZI</v>
      </c>
      <c r="E59" s="110">
        <v>0</v>
      </c>
      <c r="F59" s="111">
        <v>63</v>
      </c>
      <c r="G59" s="96" t="str">
        <f>INDEX($D$2:$D$11,B59)</f>
        <v>ALBATROS</v>
      </c>
      <c r="H59" s="110">
        <v>0</v>
      </c>
      <c r="I59" s="112">
        <v>65</v>
      </c>
      <c r="J59" s="99"/>
      <c r="K59" s="139"/>
      <c r="L59" s="113">
        <v>1</v>
      </c>
      <c r="M59" s="150" t="s">
        <v>69</v>
      </c>
      <c r="N59" s="130">
        <v>14</v>
      </c>
      <c r="O59" s="131">
        <v>433</v>
      </c>
      <c r="P59" s="116">
        <v>72.16666666666667</v>
      </c>
      <c r="Q59" s="113">
        <v>6</v>
      </c>
      <c r="R59" s="150" t="s">
        <v>2</v>
      </c>
      <c r="S59" s="130">
        <v>6</v>
      </c>
      <c r="T59" s="131">
        <v>434</v>
      </c>
      <c r="U59" s="116">
        <v>72.33333333333333</v>
      </c>
      <c r="V59" s="149"/>
      <c r="Z59"/>
    </row>
    <row r="60" spans="1:26" ht="18">
      <c r="A60">
        <v>2</v>
      </c>
      <c r="B60">
        <v>4</v>
      </c>
      <c r="C60" s="123"/>
      <c r="D60" s="95" t="str">
        <f>INDEX($D$2:$D$11,A60)</f>
        <v>F.C. DOWN UNDER</v>
      </c>
      <c r="E60" s="110">
        <v>4</v>
      </c>
      <c r="F60" s="111">
        <v>8.5</v>
      </c>
      <c r="G60" s="96" t="str">
        <f>INDEX($D$2:$D$11,B60)</f>
        <v>VAFFANCULO ALLA MAGGIORANZA</v>
      </c>
      <c r="H60" s="147">
        <v>2</v>
      </c>
      <c r="I60" s="111">
        <v>74.5</v>
      </c>
      <c r="J60" s="99"/>
      <c r="K60" s="151"/>
      <c r="L60" s="118">
        <v>2</v>
      </c>
      <c r="M60" s="152" t="s">
        <v>326</v>
      </c>
      <c r="N60" s="106">
        <v>12</v>
      </c>
      <c r="O60" s="107">
        <v>451</v>
      </c>
      <c r="P60" s="153">
        <v>75.16666666666667</v>
      </c>
      <c r="Q60" s="118">
        <v>7</v>
      </c>
      <c r="R60" s="152" t="s">
        <v>3</v>
      </c>
      <c r="S60" s="106">
        <v>6</v>
      </c>
      <c r="T60" s="107">
        <v>419.5</v>
      </c>
      <c r="U60" s="153">
        <v>69.91666666666667</v>
      </c>
      <c r="V60" s="154"/>
      <c r="Z60"/>
    </row>
    <row r="61" spans="1:26" ht="18">
      <c r="A61">
        <v>3</v>
      </c>
      <c r="B61">
        <v>5</v>
      </c>
      <c r="C61" s="123"/>
      <c r="D61" s="95" t="str">
        <f>INDEX($D$2:$D$11,A61)</f>
        <v>FENOMENALEX</v>
      </c>
      <c r="E61" s="110">
        <v>2</v>
      </c>
      <c r="F61" s="112">
        <v>75.5</v>
      </c>
      <c r="G61" s="96" t="str">
        <f>INDEX($D$2:$D$11,B61)</f>
        <v>TORMENTINO</v>
      </c>
      <c r="H61" s="110">
        <v>0</v>
      </c>
      <c r="I61" s="111">
        <v>65</v>
      </c>
      <c r="J61" s="99"/>
      <c r="K61" s="151"/>
      <c r="L61" s="118">
        <v>3</v>
      </c>
      <c r="M61" s="152" t="s">
        <v>207</v>
      </c>
      <c r="N61" s="106">
        <v>10</v>
      </c>
      <c r="O61" s="107">
        <v>414</v>
      </c>
      <c r="P61" s="153">
        <v>69</v>
      </c>
      <c r="Q61" s="118">
        <v>8</v>
      </c>
      <c r="R61" s="152" t="s">
        <v>5</v>
      </c>
      <c r="S61" s="106">
        <v>5</v>
      </c>
      <c r="T61" s="107">
        <v>403</v>
      </c>
      <c r="U61" s="153">
        <v>67.16666666666667</v>
      </c>
      <c r="V61" s="154"/>
      <c r="Z61"/>
    </row>
    <row r="62" spans="1:26" ht="18">
      <c r="A62">
        <v>9</v>
      </c>
      <c r="B62">
        <v>8</v>
      </c>
      <c r="C62" s="123"/>
      <c r="D62" s="95" t="str">
        <f>INDEX($D$2:$D$11,A62)</f>
        <v>NEW TIM</v>
      </c>
      <c r="E62" s="110">
        <v>1</v>
      </c>
      <c r="F62" s="112">
        <v>72.5</v>
      </c>
      <c r="G62" s="96" t="str">
        <f>INDEX($D$2:$D$11,B62)</f>
        <v>LAUDANO VI PUNIRA'</v>
      </c>
      <c r="H62" s="147">
        <v>1</v>
      </c>
      <c r="I62" s="111">
        <v>70</v>
      </c>
      <c r="J62" s="99"/>
      <c r="K62" s="151"/>
      <c r="L62" s="118">
        <v>4</v>
      </c>
      <c r="M62" s="152" t="s">
        <v>1</v>
      </c>
      <c r="N62" s="106">
        <v>9</v>
      </c>
      <c r="O62" s="107">
        <v>421</v>
      </c>
      <c r="P62" s="153">
        <v>70.16666666666667</v>
      </c>
      <c r="Q62" s="118">
        <v>9</v>
      </c>
      <c r="R62" s="152" t="s">
        <v>68</v>
      </c>
      <c r="S62" s="106">
        <v>4</v>
      </c>
      <c r="T62" s="107">
        <v>396</v>
      </c>
      <c r="U62" s="153">
        <v>66</v>
      </c>
      <c r="V62" s="154"/>
      <c r="Z62"/>
    </row>
    <row r="63" spans="1:26" ht="18">
      <c r="A63">
        <v>10</v>
      </c>
      <c r="B63">
        <v>7</v>
      </c>
      <c r="C63" s="123"/>
      <c r="D63" s="95" t="str">
        <f>INDEX($D$2:$D$11,A63)</f>
        <v>WEB SOCCER</v>
      </c>
      <c r="E63" s="110">
        <v>0</v>
      </c>
      <c r="F63" s="112">
        <v>63.5</v>
      </c>
      <c r="G63" s="96" t="str">
        <f>INDEX($D$2:$D$11,B63)</f>
        <v>GEPPETTOS</v>
      </c>
      <c r="H63" s="147">
        <v>1</v>
      </c>
      <c r="I63" s="111">
        <v>70.5</v>
      </c>
      <c r="J63" s="99"/>
      <c r="K63" s="151"/>
      <c r="L63" s="119">
        <v>5</v>
      </c>
      <c r="M63" s="155" t="s">
        <v>0</v>
      </c>
      <c r="N63" s="122">
        <v>7</v>
      </c>
      <c r="O63" s="134">
        <v>429</v>
      </c>
      <c r="P63" s="156">
        <v>71.5</v>
      </c>
      <c r="Q63" s="119">
        <v>10</v>
      </c>
      <c r="R63" s="155" t="s">
        <v>70</v>
      </c>
      <c r="S63" s="122">
        <v>3</v>
      </c>
      <c r="T63" s="134">
        <v>386.5</v>
      </c>
      <c r="U63" s="156">
        <v>64.41666666666667</v>
      </c>
      <c r="V63" s="154"/>
      <c r="Z63"/>
    </row>
    <row r="64" spans="3:26" ht="14.25">
      <c r="C64" s="123"/>
      <c r="D64" s="124"/>
      <c r="E64" s="125"/>
      <c r="F64" s="126"/>
      <c r="G64" s="125"/>
      <c r="H64" s="125"/>
      <c r="I64" s="126"/>
      <c r="J64" s="126"/>
      <c r="K64" s="151"/>
      <c r="L64" s="157"/>
      <c r="M64" s="157"/>
      <c r="N64" s="157"/>
      <c r="O64" s="158"/>
      <c r="P64" s="159"/>
      <c r="Q64" s="160"/>
      <c r="R64" s="160"/>
      <c r="S64" s="160"/>
      <c r="T64" s="158"/>
      <c r="U64" s="161"/>
      <c r="V64" s="151"/>
      <c r="Z64"/>
    </row>
    <row r="65" spans="3:26" ht="15" customHeight="1">
      <c r="C65" s="123"/>
      <c r="D65" s="124"/>
      <c r="E65" s="125"/>
      <c r="F65" s="126"/>
      <c r="G65" s="125"/>
      <c r="H65" s="125"/>
      <c r="I65" s="126"/>
      <c r="J65" s="126"/>
      <c r="K65" s="151"/>
      <c r="L65" s="157"/>
      <c r="M65"/>
      <c r="N65"/>
      <c r="P65" s="159"/>
      <c r="Q65" s="160"/>
      <c r="R65" s="160"/>
      <c r="S65" s="160"/>
      <c r="T65" s="158"/>
      <c r="U65" s="161"/>
      <c r="V65" s="151"/>
      <c r="Z65"/>
    </row>
    <row r="66" spans="3:22" ht="18.75" customHeight="1">
      <c r="C66" s="94" t="s">
        <v>155</v>
      </c>
      <c r="D66" s="95">
        <v>41189</v>
      </c>
      <c r="E66" s="96"/>
      <c r="F66" s="97"/>
      <c r="G66" s="96"/>
      <c r="H66" s="98"/>
      <c r="I66" s="97"/>
      <c r="J66" s="99"/>
      <c r="K66" s="151"/>
      <c r="L66" s="100">
        <v>7</v>
      </c>
      <c r="M66" s="101" t="str">
        <f>M58</f>
        <v>CLASSIFICA</v>
      </c>
      <c r="N66" s="101" t="str">
        <f>N58</f>
        <v>PT</v>
      </c>
      <c r="O66" s="101" t="str">
        <f>O58</f>
        <v>FP</v>
      </c>
      <c r="P66" s="101" t="str">
        <f>P58</f>
        <v>MDFP</v>
      </c>
      <c r="Q66" s="100">
        <v>7</v>
      </c>
      <c r="R66" s="101" t="str">
        <f>R58</f>
        <v>CLASSIFICA</v>
      </c>
      <c r="S66" s="101" t="str">
        <f>S58</f>
        <v>PT</v>
      </c>
      <c r="T66" s="101" t="str">
        <f>T58</f>
        <v>FP</v>
      </c>
      <c r="U66" s="101" t="str">
        <f>U58</f>
        <v>MDFP</v>
      </c>
      <c r="V66" s="151"/>
    </row>
    <row r="67" spans="1:22" ht="18">
      <c r="A67">
        <v>4</v>
      </c>
      <c r="B67">
        <v>3</v>
      </c>
      <c r="C67" s="123"/>
      <c r="D67" s="95" t="str">
        <f>INDEX($D$2:$D$11,A67)</f>
        <v>VAFFANCULO ALLA MAGGIORANZA</v>
      </c>
      <c r="E67" s="110">
        <v>1</v>
      </c>
      <c r="F67" s="111">
        <v>69.5</v>
      </c>
      <c r="G67" s="96" t="str">
        <f>INDEX($D$2:$D$11,B67)</f>
        <v>FENOMENALEX</v>
      </c>
      <c r="H67" s="110">
        <v>0</v>
      </c>
      <c r="I67" s="112">
        <v>61</v>
      </c>
      <c r="J67" s="99"/>
      <c r="K67" s="151"/>
      <c r="L67" s="113">
        <v>1</v>
      </c>
      <c r="M67" s="129" t="s">
        <v>326</v>
      </c>
      <c r="N67" s="130">
        <v>15</v>
      </c>
      <c r="O67" s="131">
        <v>530</v>
      </c>
      <c r="P67" s="116">
        <v>75.71428571428571</v>
      </c>
      <c r="Q67" s="113">
        <v>6</v>
      </c>
      <c r="R67" s="129" t="s">
        <v>0</v>
      </c>
      <c r="S67" s="130">
        <v>8</v>
      </c>
      <c r="T67" s="131">
        <v>504.5</v>
      </c>
      <c r="U67" s="116">
        <v>72.07142857142857</v>
      </c>
      <c r="V67" s="151"/>
    </row>
    <row r="68" spans="1:22" ht="18">
      <c r="A68">
        <v>5</v>
      </c>
      <c r="B68">
        <v>9</v>
      </c>
      <c r="C68" s="123"/>
      <c r="D68" s="95" t="str">
        <f>INDEX($D$2:$D$11,A68)</f>
        <v>TORMENTINO</v>
      </c>
      <c r="E68" s="110">
        <v>1</v>
      </c>
      <c r="F68" s="111">
        <v>72.5</v>
      </c>
      <c r="G68" s="96" t="str">
        <f>INDEX($D$2:$D$11,B68)</f>
        <v>NEW TIM</v>
      </c>
      <c r="H68" s="162">
        <v>1</v>
      </c>
      <c r="I68" s="111">
        <v>70</v>
      </c>
      <c r="J68" s="99"/>
      <c r="K68" s="151"/>
      <c r="L68" s="118">
        <v>2</v>
      </c>
      <c r="M68" s="132" t="s">
        <v>69</v>
      </c>
      <c r="N68" s="106">
        <v>15</v>
      </c>
      <c r="O68" s="107">
        <v>503</v>
      </c>
      <c r="P68" s="116">
        <v>71.85714285714286</v>
      </c>
      <c r="Q68" s="118">
        <v>7</v>
      </c>
      <c r="R68" s="132" t="s">
        <v>68</v>
      </c>
      <c r="S68" s="106">
        <v>7</v>
      </c>
      <c r="T68" s="107">
        <v>465</v>
      </c>
      <c r="U68" s="116">
        <v>66.42857142857143</v>
      </c>
      <c r="V68" s="151"/>
    </row>
    <row r="69" spans="1:22" ht="18">
      <c r="A69">
        <v>6</v>
      </c>
      <c r="B69">
        <v>2</v>
      </c>
      <c r="C69" s="123"/>
      <c r="D69" s="95" t="str">
        <f>INDEX($D$2:$D$11,A69)</f>
        <v>ALBATROS</v>
      </c>
      <c r="E69" s="110">
        <v>1</v>
      </c>
      <c r="F69" s="112">
        <v>69</v>
      </c>
      <c r="G69" s="96" t="str">
        <f>INDEX($D$2:$D$11,B69)</f>
        <v>F.C. DOWN UNDER</v>
      </c>
      <c r="H69" s="162">
        <v>0</v>
      </c>
      <c r="I69" s="111">
        <v>60</v>
      </c>
      <c r="J69" s="99"/>
      <c r="K69" s="151"/>
      <c r="L69" s="118">
        <v>3</v>
      </c>
      <c r="M69" s="132" t="s">
        <v>207</v>
      </c>
      <c r="N69" s="106">
        <v>10</v>
      </c>
      <c r="O69" s="107">
        <v>474</v>
      </c>
      <c r="P69" s="116">
        <v>67.71428571428571</v>
      </c>
      <c r="Q69" s="118">
        <v>8</v>
      </c>
      <c r="R69" s="132" t="s">
        <v>3</v>
      </c>
      <c r="S69" s="106">
        <v>6</v>
      </c>
      <c r="T69" s="107">
        <v>480.5</v>
      </c>
      <c r="U69" s="116">
        <v>68.64285714285714</v>
      </c>
      <c r="V69" s="151"/>
    </row>
    <row r="70" spans="1:22" ht="18">
      <c r="A70">
        <v>7</v>
      </c>
      <c r="B70">
        <v>1</v>
      </c>
      <c r="C70" s="123"/>
      <c r="D70" s="95" t="str">
        <f>INDEX($D$2:$D$11,A70)</f>
        <v>GEPPETTOS</v>
      </c>
      <c r="E70" s="110">
        <v>1</v>
      </c>
      <c r="F70" s="112">
        <v>68.5</v>
      </c>
      <c r="G70" s="96" t="str">
        <f>INDEX($D$2:$D$11,B70)</f>
        <v>CUCCIOLI DI POGGIBONZI</v>
      </c>
      <c r="H70" s="162">
        <v>3</v>
      </c>
      <c r="I70" s="111">
        <v>79</v>
      </c>
      <c r="J70" s="99"/>
      <c r="K70" s="151"/>
      <c r="L70" s="118">
        <v>4</v>
      </c>
      <c r="M70" s="132" t="s">
        <v>2</v>
      </c>
      <c r="N70" s="106">
        <v>9</v>
      </c>
      <c r="O70" s="107">
        <v>503.5</v>
      </c>
      <c r="P70" s="116">
        <v>71.92857142857143</v>
      </c>
      <c r="Q70" s="118">
        <v>9</v>
      </c>
      <c r="R70" s="132" t="s">
        <v>5</v>
      </c>
      <c r="S70" s="106">
        <v>6</v>
      </c>
      <c r="T70" s="107">
        <v>475</v>
      </c>
      <c r="U70" s="116">
        <v>67.85714285714286</v>
      </c>
      <c r="V70" s="151"/>
    </row>
    <row r="71" spans="1:22" ht="18">
      <c r="A71">
        <v>8</v>
      </c>
      <c r="B71">
        <v>10</v>
      </c>
      <c r="C71" s="123"/>
      <c r="D71" s="95" t="str">
        <f>INDEX($D$2:$D$11,A71)</f>
        <v>LAUDANO VI PUNIRA'</v>
      </c>
      <c r="E71" s="110">
        <v>2</v>
      </c>
      <c r="F71" s="112">
        <v>75.5</v>
      </c>
      <c r="G71" s="96" t="str">
        <f>INDEX($D$2:$D$11,B71)</f>
        <v>WEB SOCCER</v>
      </c>
      <c r="H71" s="162">
        <v>2</v>
      </c>
      <c r="I71" s="111">
        <v>72</v>
      </c>
      <c r="J71" s="99"/>
      <c r="K71" s="151"/>
      <c r="L71" s="119">
        <v>5</v>
      </c>
      <c r="M71" s="133" t="s">
        <v>1</v>
      </c>
      <c r="N71" s="122">
        <v>9</v>
      </c>
      <c r="O71" s="134">
        <v>489.5</v>
      </c>
      <c r="P71" s="116">
        <v>69.92857142857143</v>
      </c>
      <c r="Q71" s="119">
        <v>10</v>
      </c>
      <c r="R71" s="133" t="s">
        <v>70</v>
      </c>
      <c r="S71" s="122">
        <v>4</v>
      </c>
      <c r="T71" s="134">
        <v>459</v>
      </c>
      <c r="U71" s="116">
        <v>65.57142857142857</v>
      </c>
      <c r="V71" s="151"/>
    </row>
    <row r="72" spans="3:22" ht="14.25">
      <c r="C72" s="123"/>
      <c r="D72" s="124"/>
      <c r="E72" s="125"/>
      <c r="F72" s="126"/>
      <c r="G72" s="125"/>
      <c r="H72" s="125"/>
      <c r="I72" s="126"/>
      <c r="J72" s="126"/>
      <c r="K72" s="151"/>
      <c r="L72" s="157"/>
      <c r="M72"/>
      <c r="N72"/>
      <c r="Q72" s="160"/>
      <c r="R72" s="160"/>
      <c r="S72" s="160"/>
      <c r="T72" s="158"/>
      <c r="U72" s="161"/>
      <c r="V72" s="151"/>
    </row>
    <row r="73" spans="3:22" ht="14.25">
      <c r="C73" s="123"/>
      <c r="D73" s="124"/>
      <c r="E73" s="125"/>
      <c r="F73" s="126"/>
      <c r="G73" s="125"/>
      <c r="H73" s="125"/>
      <c r="I73" s="126"/>
      <c r="J73" s="126"/>
      <c r="K73" s="151"/>
      <c r="L73" s="157"/>
      <c r="M73"/>
      <c r="N73"/>
      <c r="Q73" s="160"/>
      <c r="R73" s="160"/>
      <c r="S73" s="160"/>
      <c r="T73" s="158"/>
      <c r="U73" s="161"/>
      <c r="V73" s="151"/>
    </row>
    <row r="74" spans="3:22" ht="18">
      <c r="C74" s="94" t="s">
        <v>156</v>
      </c>
      <c r="D74" s="143">
        <v>41203</v>
      </c>
      <c r="E74" s="144"/>
      <c r="F74" s="145"/>
      <c r="G74" s="144"/>
      <c r="H74" s="146"/>
      <c r="I74" s="97"/>
      <c r="J74" s="99"/>
      <c r="K74" s="151"/>
      <c r="L74" s="100">
        <v>8</v>
      </c>
      <c r="M74" s="101" t="str">
        <f>M66</f>
        <v>CLASSIFICA</v>
      </c>
      <c r="N74" s="101" t="str">
        <f>N66</f>
        <v>PT</v>
      </c>
      <c r="O74" s="101" t="str">
        <f>O66</f>
        <v>FP</v>
      </c>
      <c r="P74" s="101" t="str">
        <f>P66</f>
        <v>MDFP</v>
      </c>
      <c r="Q74" s="100">
        <v>8</v>
      </c>
      <c r="R74" s="101" t="str">
        <f>R66</f>
        <v>CLASSIFICA</v>
      </c>
      <c r="S74" s="101" t="str">
        <f>S66</f>
        <v>PT</v>
      </c>
      <c r="T74" s="101" t="str">
        <f>T66</f>
        <v>FP</v>
      </c>
      <c r="U74" s="101" t="str">
        <f>U66</f>
        <v>MDFP</v>
      </c>
      <c r="V74" s="151"/>
    </row>
    <row r="75" spans="1:22" ht="18">
      <c r="A75">
        <v>1</v>
      </c>
      <c r="B75">
        <v>8</v>
      </c>
      <c r="C75" s="123"/>
      <c r="D75" s="95" t="str">
        <f>INDEX($D$2:$D$11,A75)</f>
        <v>CUCCIOLI DI POGGIBONZI</v>
      </c>
      <c r="E75" s="110">
        <v>2</v>
      </c>
      <c r="F75" s="111">
        <v>77.5</v>
      </c>
      <c r="G75" s="96" t="str">
        <f>INDEX($D$2:$D$11,B75)</f>
        <v>LAUDANO VI PUNIRA'</v>
      </c>
      <c r="H75" s="110">
        <v>2</v>
      </c>
      <c r="I75" s="112">
        <v>77.5</v>
      </c>
      <c r="J75" s="99"/>
      <c r="K75" s="151"/>
      <c r="L75" s="113">
        <v>1</v>
      </c>
      <c r="M75" s="129" t="s">
        <v>69</v>
      </c>
      <c r="N75" s="130">
        <v>18</v>
      </c>
      <c r="O75" s="131">
        <v>577.5</v>
      </c>
      <c r="P75" s="116">
        <v>72.1875</v>
      </c>
      <c r="Q75" s="113">
        <v>6</v>
      </c>
      <c r="R75" s="129" t="s">
        <v>1</v>
      </c>
      <c r="S75" s="130">
        <v>9</v>
      </c>
      <c r="T75" s="131">
        <v>551</v>
      </c>
      <c r="U75" s="116">
        <v>68.875</v>
      </c>
      <c r="V75" s="151"/>
    </row>
    <row r="76" spans="1:22" ht="18">
      <c r="A76">
        <v>2</v>
      </c>
      <c r="B76">
        <v>7</v>
      </c>
      <c r="C76" s="123"/>
      <c r="D76" s="95" t="str">
        <f>INDEX($D$2:$D$11,A76)</f>
        <v>F.C. DOWN UNDER</v>
      </c>
      <c r="E76" s="110">
        <v>3</v>
      </c>
      <c r="F76" s="111">
        <v>74.5</v>
      </c>
      <c r="G76" s="96" t="str">
        <f>INDEX($D$2:$D$11,B76)</f>
        <v>GEPPETTOS</v>
      </c>
      <c r="H76" s="110">
        <v>0</v>
      </c>
      <c r="I76" s="111">
        <v>61.5</v>
      </c>
      <c r="J76" s="99"/>
      <c r="K76" s="151"/>
      <c r="L76" s="118">
        <v>2</v>
      </c>
      <c r="M76" s="132" t="s">
        <v>326</v>
      </c>
      <c r="N76" s="106">
        <v>16</v>
      </c>
      <c r="O76" s="107">
        <v>607.5</v>
      </c>
      <c r="P76" s="116">
        <v>75.9375</v>
      </c>
      <c r="Q76" s="118">
        <v>7</v>
      </c>
      <c r="R76" s="132" t="s">
        <v>3</v>
      </c>
      <c r="S76" s="106">
        <v>9</v>
      </c>
      <c r="T76" s="107">
        <v>548</v>
      </c>
      <c r="U76" s="116">
        <v>68.5</v>
      </c>
      <c r="V76" s="151"/>
    </row>
    <row r="77" spans="1:22" ht="18">
      <c r="A77">
        <v>3</v>
      </c>
      <c r="B77">
        <v>6</v>
      </c>
      <c r="C77" s="123"/>
      <c r="D77" s="95" t="str">
        <f>INDEX($D$2:$D$11,A77)</f>
        <v>FENOMENALEX</v>
      </c>
      <c r="E77" s="110">
        <v>1</v>
      </c>
      <c r="F77" s="112">
        <v>67.5</v>
      </c>
      <c r="G77" s="96" t="str">
        <f>INDEX($D$2:$D$11,B77)</f>
        <v>ALBATROS</v>
      </c>
      <c r="H77" s="110">
        <v>0</v>
      </c>
      <c r="I77" s="111">
        <v>55</v>
      </c>
      <c r="J77" s="99"/>
      <c r="K77" s="151"/>
      <c r="L77" s="118">
        <v>3</v>
      </c>
      <c r="M77" s="132" t="s">
        <v>207</v>
      </c>
      <c r="N77" s="106">
        <v>13</v>
      </c>
      <c r="O77" s="107">
        <v>548.5</v>
      </c>
      <c r="P77" s="116">
        <v>68.5625</v>
      </c>
      <c r="Q77" s="118">
        <v>8</v>
      </c>
      <c r="R77" s="132" t="s">
        <v>70</v>
      </c>
      <c r="S77" s="106">
        <v>7</v>
      </c>
      <c r="T77" s="107">
        <v>535</v>
      </c>
      <c r="U77" s="116">
        <v>66.875</v>
      </c>
      <c r="V77" s="151"/>
    </row>
    <row r="78" spans="1:22" ht="18">
      <c r="A78">
        <v>4</v>
      </c>
      <c r="B78">
        <v>5</v>
      </c>
      <c r="C78" s="123"/>
      <c r="D78" s="95" t="str">
        <f>INDEX($D$2:$D$11,A78)</f>
        <v>VAFFANCULO ALLA MAGGIORANZA</v>
      </c>
      <c r="E78" s="110">
        <v>1</v>
      </c>
      <c r="F78" s="112">
        <v>68.5</v>
      </c>
      <c r="G78" s="96" t="str">
        <f>INDEX($D$2:$D$11,B78)</f>
        <v>TORMENTINO</v>
      </c>
      <c r="H78" s="110">
        <v>2</v>
      </c>
      <c r="I78" s="111">
        <v>76</v>
      </c>
      <c r="J78" s="99"/>
      <c r="K78" s="151"/>
      <c r="L78" s="118">
        <v>4</v>
      </c>
      <c r="M78" s="132" t="s">
        <v>0</v>
      </c>
      <c r="N78" s="106">
        <v>9</v>
      </c>
      <c r="O78" s="107">
        <v>582</v>
      </c>
      <c r="P78" s="116">
        <v>72.75</v>
      </c>
      <c r="Q78" s="118">
        <v>9</v>
      </c>
      <c r="R78" s="132" t="s">
        <v>68</v>
      </c>
      <c r="S78" s="106">
        <v>7</v>
      </c>
      <c r="T78" s="107">
        <v>520</v>
      </c>
      <c r="U78" s="116">
        <v>65</v>
      </c>
      <c r="V78" s="151"/>
    </row>
    <row r="79" spans="1:22" ht="18">
      <c r="A79">
        <v>10</v>
      </c>
      <c r="B79">
        <v>9</v>
      </c>
      <c r="C79" s="123"/>
      <c r="D79" s="95" t="str">
        <f>INDEX($D$2:$D$11,A79)</f>
        <v>WEB SOCCER</v>
      </c>
      <c r="E79" s="110">
        <v>1</v>
      </c>
      <c r="F79" s="112">
        <v>66</v>
      </c>
      <c r="G79" s="96" t="str">
        <f>INDEX($D$2:$D$11,B79)</f>
        <v>NEW TIM</v>
      </c>
      <c r="H79" s="110">
        <v>3</v>
      </c>
      <c r="I79" s="111">
        <v>74.5</v>
      </c>
      <c r="J79" s="99"/>
      <c r="K79" s="151"/>
      <c r="L79" s="119">
        <v>5</v>
      </c>
      <c r="M79" s="133" t="s">
        <v>2</v>
      </c>
      <c r="N79" s="122">
        <v>9</v>
      </c>
      <c r="O79" s="134">
        <v>572</v>
      </c>
      <c r="P79" s="116">
        <v>71.5</v>
      </c>
      <c r="Q79" s="119">
        <v>10</v>
      </c>
      <c r="R79" s="133" t="s">
        <v>5</v>
      </c>
      <c r="S79" s="122">
        <v>6</v>
      </c>
      <c r="T79" s="134">
        <v>541</v>
      </c>
      <c r="U79" s="116">
        <v>67.625</v>
      </c>
      <c r="V79" s="151"/>
    </row>
    <row r="80" spans="3:22" ht="12.75" customHeight="1">
      <c r="C80" s="123"/>
      <c r="D80" s="124"/>
      <c r="E80" s="125"/>
      <c r="F80" s="126"/>
      <c r="G80" s="125"/>
      <c r="H80" s="125"/>
      <c r="I80" s="126"/>
      <c r="J80" s="126"/>
      <c r="K80" s="163"/>
      <c r="L80" s="164"/>
      <c r="M80"/>
      <c r="N80"/>
      <c r="P80" s="165"/>
      <c r="Q80" s="164"/>
      <c r="R80" s="164"/>
      <c r="S80" s="164"/>
      <c r="T80" s="166"/>
      <c r="U80" s="165"/>
      <c r="V80" s="167"/>
    </row>
    <row r="81" spans="3:22" ht="13.5" customHeight="1">
      <c r="C81" s="123"/>
      <c r="D81" s="124"/>
      <c r="E81" s="125"/>
      <c r="F81" s="126"/>
      <c r="G81" s="125"/>
      <c r="H81" s="125"/>
      <c r="I81" s="126"/>
      <c r="J81" s="126"/>
      <c r="K81" s="163"/>
      <c r="L81" s="164"/>
      <c r="M81"/>
      <c r="N81"/>
      <c r="P81" s="165"/>
      <c r="Q81" s="164"/>
      <c r="R81" s="164"/>
      <c r="S81" s="164"/>
      <c r="T81" s="166"/>
      <c r="U81" s="165"/>
      <c r="V81" s="167"/>
    </row>
    <row r="82" spans="3:22" ht="20.25" customHeight="1">
      <c r="C82" s="94" t="s">
        <v>157</v>
      </c>
      <c r="D82" s="95">
        <v>41210</v>
      </c>
      <c r="E82" s="96"/>
      <c r="F82" s="97"/>
      <c r="G82" s="96"/>
      <c r="H82" s="98"/>
      <c r="I82" s="97"/>
      <c r="J82" s="99"/>
      <c r="K82" s="163"/>
      <c r="L82" s="100">
        <v>9</v>
      </c>
      <c r="M82" s="101" t="str">
        <f>M74</f>
        <v>CLASSIFICA</v>
      </c>
      <c r="N82" s="101" t="str">
        <f>N74</f>
        <v>PT</v>
      </c>
      <c r="O82" s="101" t="str">
        <f>O74</f>
        <v>FP</v>
      </c>
      <c r="P82" s="101" t="str">
        <f>P74</f>
        <v>MDFP</v>
      </c>
      <c r="Q82" s="100">
        <v>9</v>
      </c>
      <c r="R82" s="101" t="str">
        <f>R74</f>
        <v>CLASSIFICA</v>
      </c>
      <c r="S82" s="101" t="str">
        <f>S74</f>
        <v>PT</v>
      </c>
      <c r="T82" s="101" t="str">
        <f>T74</f>
        <v>FP</v>
      </c>
      <c r="U82" s="101" t="str">
        <f>U74</f>
        <v>MDFP</v>
      </c>
      <c r="V82" s="167"/>
    </row>
    <row r="83" spans="1:23" ht="18">
      <c r="A83">
        <v>5</v>
      </c>
      <c r="B83">
        <v>10</v>
      </c>
      <c r="C83" s="123"/>
      <c r="D83" s="95" t="str">
        <f>INDEX($D$2:$D$11,A83)</f>
        <v>TORMENTINO</v>
      </c>
      <c r="E83" s="110">
        <v>0</v>
      </c>
      <c r="F83" s="168">
        <v>62.5</v>
      </c>
      <c r="G83" s="96" t="str">
        <f>INDEX($D$2:$D$11,B83)</f>
        <v>WEB SOCCER</v>
      </c>
      <c r="H83" s="110">
        <v>0</v>
      </c>
      <c r="I83" s="112">
        <v>61</v>
      </c>
      <c r="J83" s="99"/>
      <c r="K83" s="163"/>
      <c r="L83" s="113">
        <v>1</v>
      </c>
      <c r="M83" s="129" t="s">
        <v>69</v>
      </c>
      <c r="N83" s="130">
        <v>21</v>
      </c>
      <c r="O83" s="131">
        <v>649.5</v>
      </c>
      <c r="P83" s="116">
        <v>72.16666666666667</v>
      </c>
      <c r="Q83" s="113">
        <v>6</v>
      </c>
      <c r="R83" s="129" t="s">
        <v>0</v>
      </c>
      <c r="S83" s="130">
        <v>9</v>
      </c>
      <c r="T83" s="131">
        <v>652.5</v>
      </c>
      <c r="U83" s="116">
        <v>72.5</v>
      </c>
      <c r="V83" s="167"/>
      <c r="W83" s="169"/>
    </row>
    <row r="84" spans="1:22" ht="18">
      <c r="A84">
        <v>6</v>
      </c>
      <c r="B84">
        <v>4</v>
      </c>
      <c r="C84" s="123"/>
      <c r="D84" s="95" t="str">
        <f>INDEX($D$2:$D$11,A84)</f>
        <v>ALBATROS</v>
      </c>
      <c r="E84" s="110">
        <v>0</v>
      </c>
      <c r="F84" s="111">
        <v>65.5</v>
      </c>
      <c r="G84" s="96" t="str">
        <f>INDEX($D$2:$D$11,B84)</f>
        <v>VAFFANCULO ALLA MAGGIORANZA</v>
      </c>
      <c r="H84" s="110">
        <v>0</v>
      </c>
      <c r="I84" s="112">
        <v>62</v>
      </c>
      <c r="J84" s="99"/>
      <c r="K84" s="163"/>
      <c r="L84" s="118">
        <v>2</v>
      </c>
      <c r="M84" s="132" t="s">
        <v>326</v>
      </c>
      <c r="N84" s="106">
        <v>16</v>
      </c>
      <c r="O84" s="107">
        <v>668</v>
      </c>
      <c r="P84" s="116">
        <v>74.22222222222223</v>
      </c>
      <c r="Q84" s="118">
        <v>7</v>
      </c>
      <c r="R84" s="132" t="s">
        <v>1</v>
      </c>
      <c r="S84" s="106">
        <v>9</v>
      </c>
      <c r="T84" s="107">
        <v>616.5</v>
      </c>
      <c r="U84" s="116">
        <v>68.5</v>
      </c>
      <c r="V84" s="167"/>
    </row>
    <row r="85" spans="1:22" ht="18">
      <c r="A85">
        <v>7</v>
      </c>
      <c r="B85">
        <v>3</v>
      </c>
      <c r="C85" s="123"/>
      <c r="D85" s="95" t="str">
        <f>INDEX($D$2:$D$11,A85)</f>
        <v>GEPPETTOS</v>
      </c>
      <c r="E85" s="110">
        <v>0</v>
      </c>
      <c r="F85" s="112">
        <v>65.5</v>
      </c>
      <c r="G85" s="96" t="str">
        <f>INDEX($D$2:$D$11,B85)</f>
        <v>FENOMENALEX</v>
      </c>
      <c r="H85" s="110">
        <v>1</v>
      </c>
      <c r="I85" s="111">
        <v>62</v>
      </c>
      <c r="J85" s="99"/>
      <c r="K85" s="163"/>
      <c r="L85" s="118">
        <v>3</v>
      </c>
      <c r="M85" s="132" t="s">
        <v>207</v>
      </c>
      <c r="N85" s="106">
        <v>16</v>
      </c>
      <c r="O85" s="107">
        <v>623</v>
      </c>
      <c r="P85" s="116">
        <v>69.22222222222223</v>
      </c>
      <c r="Q85" s="118">
        <v>8</v>
      </c>
      <c r="R85" s="132" t="s">
        <v>70</v>
      </c>
      <c r="S85" s="106">
        <v>8</v>
      </c>
      <c r="T85" s="107">
        <v>597.5</v>
      </c>
      <c r="U85" s="116">
        <v>66.38888888888889</v>
      </c>
      <c r="V85" s="167"/>
    </row>
    <row r="86" spans="1:22" ht="18">
      <c r="A86">
        <v>8</v>
      </c>
      <c r="B86">
        <v>2</v>
      </c>
      <c r="C86" s="123"/>
      <c r="D86" s="95" t="str">
        <f>INDEX($D$2:$D$11,A86)</f>
        <v>LAUDANO VI PUNIRA'</v>
      </c>
      <c r="E86" s="110">
        <v>1</v>
      </c>
      <c r="F86" s="112">
        <v>70.5</v>
      </c>
      <c r="G86" s="96" t="str">
        <f>INDEX($D$2:$D$11,B86)</f>
        <v>F.C. DOWN UNDER</v>
      </c>
      <c r="H86" s="110">
        <v>2</v>
      </c>
      <c r="I86" s="111">
        <v>74.5</v>
      </c>
      <c r="J86" s="99"/>
      <c r="K86" s="163"/>
      <c r="L86" s="118">
        <v>4</v>
      </c>
      <c r="M86" s="132" t="s">
        <v>3</v>
      </c>
      <c r="N86" s="106">
        <v>12</v>
      </c>
      <c r="O86" s="107">
        <v>617.5</v>
      </c>
      <c r="P86" s="116">
        <v>68.61111111111111</v>
      </c>
      <c r="Q86" s="118">
        <v>9</v>
      </c>
      <c r="R86" s="132" t="s">
        <v>68</v>
      </c>
      <c r="S86" s="106">
        <v>8</v>
      </c>
      <c r="T86" s="107">
        <v>585.5</v>
      </c>
      <c r="U86" s="116">
        <v>65.05555555555556</v>
      </c>
      <c r="V86" s="167"/>
    </row>
    <row r="87" spans="1:22" ht="18">
      <c r="A87">
        <v>9</v>
      </c>
      <c r="B87">
        <v>1</v>
      </c>
      <c r="C87" s="123"/>
      <c r="D87" s="95" t="str">
        <f>INDEX($D$2:$D$11,A87)</f>
        <v>NEW TIM</v>
      </c>
      <c r="E87" s="110">
        <v>2</v>
      </c>
      <c r="F87" s="112">
        <v>72</v>
      </c>
      <c r="G87" s="96" t="str">
        <f>INDEX($D$2:$D$11,B87)</f>
        <v>CUCCIOLI DI POGGIBONZI</v>
      </c>
      <c r="H87" s="110">
        <v>0</v>
      </c>
      <c r="I87" s="111">
        <v>60.5</v>
      </c>
      <c r="J87" s="99"/>
      <c r="K87" s="163"/>
      <c r="L87" s="119">
        <v>5</v>
      </c>
      <c r="M87" s="133" t="s">
        <v>2</v>
      </c>
      <c r="N87" s="122">
        <v>10</v>
      </c>
      <c r="O87" s="134">
        <v>634</v>
      </c>
      <c r="P87" s="116">
        <v>70.44444444444444</v>
      </c>
      <c r="Q87" s="119">
        <v>10</v>
      </c>
      <c r="R87" s="133" t="s">
        <v>5</v>
      </c>
      <c r="S87" s="122">
        <v>7</v>
      </c>
      <c r="T87" s="134">
        <v>602</v>
      </c>
      <c r="U87" s="116">
        <v>66.88888888888889</v>
      </c>
      <c r="V87" s="167"/>
    </row>
    <row r="88" spans="13:14" ht="12.75">
      <c r="M88"/>
      <c r="N88"/>
    </row>
    <row r="89" spans="13:14" ht="12.75">
      <c r="M89"/>
      <c r="N89"/>
    </row>
    <row r="90" spans="13:14" ht="12.75">
      <c r="M90"/>
      <c r="N90"/>
    </row>
    <row r="91" spans="13:14" ht="12.75">
      <c r="M91"/>
      <c r="N91"/>
    </row>
    <row r="92" spans="13:15" ht="12.75">
      <c r="M92" s="86"/>
      <c r="N92" s="86"/>
      <c r="O92" s="135"/>
    </row>
    <row r="93" spans="13:15" ht="18">
      <c r="M93" s="170"/>
      <c r="N93" s="170"/>
      <c r="O93" s="171"/>
    </row>
    <row r="94" spans="13:15" ht="18">
      <c r="M94" s="170"/>
      <c r="N94" s="170"/>
      <c r="O94" s="171"/>
    </row>
  </sheetData>
  <sheetProtection selectLockedCells="1" selectUnlockedCells="1"/>
  <printOptions horizontalCentered="1" verticalCentered="1"/>
  <pageMargins left="0.31527777777777777" right="0.27569444444444446" top="0.43333333333333335" bottom="0.5118055555555555" header="0.27569444444444446" footer="0.5118055555555555"/>
  <pageSetup fitToHeight="1" fitToWidth="1" horizontalDpi="300" verticalDpi="300" orientation="portrait" paperSize="9" r:id="rId2"/>
  <headerFooter alignWithMargins="0">
    <oddHeader>&amp;C&amp;"Tahoma,Normale"&amp;24www.fantacinico.it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116">
    <tabColor indexed="10"/>
    <pageSetUpPr fitToPage="1"/>
  </sheetPr>
  <dimension ref="A1:AK94"/>
  <sheetViews>
    <sheetView zoomScale="86" zoomScaleNormal="86" zoomScalePageLayoutView="0" workbookViewId="0" topLeftCell="H64">
      <selection activeCell="X18" sqref="X18:AK27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4.421875" style="0" customWidth="1"/>
    <col min="4" max="4" width="34.421875" style="67" customWidth="1"/>
    <col min="5" max="5" width="3.00390625" style="68" customWidth="1"/>
    <col min="6" max="6" width="8.57421875" style="69" customWidth="1"/>
    <col min="7" max="7" width="34.421875" style="68" customWidth="1"/>
    <col min="8" max="8" width="3.00390625" style="68" customWidth="1"/>
    <col min="9" max="9" width="7.7109375" style="69" customWidth="1"/>
    <col min="10" max="10" width="10.00390625" style="68" customWidth="1"/>
    <col min="11" max="11" width="4.57421875" style="70" customWidth="1"/>
    <col min="12" max="12" width="4.28125" style="71" customWidth="1"/>
    <col min="13" max="13" width="28.7109375" style="71" customWidth="1"/>
    <col min="14" max="14" width="4.57421875" style="71" customWidth="1"/>
    <col min="15" max="15" width="10.7109375" style="72" customWidth="1"/>
    <col min="16" max="16" width="6.57421875" style="73" customWidth="1"/>
    <col min="17" max="17" width="4.28125" style="0" customWidth="1"/>
    <col min="18" max="18" width="29.140625" style="0" customWidth="1"/>
    <col min="19" max="19" width="4.7109375" style="0" customWidth="1"/>
    <col min="20" max="20" width="9.8515625" style="72" customWidth="1"/>
    <col min="21" max="21" width="8.57421875" style="74" customWidth="1"/>
    <col min="22" max="22" width="4.8515625" style="0" customWidth="1"/>
    <col min="23" max="23" width="8.28125" style="0" customWidth="1"/>
    <col min="24" max="24" width="33.57421875" style="0" customWidth="1"/>
    <col min="25" max="25" width="6.00390625" style="0" customWidth="1"/>
    <col min="26" max="26" width="10.28125" style="72" customWidth="1"/>
    <col min="27" max="27" width="7.28125" style="0" customWidth="1"/>
    <col min="28" max="28" width="6.00390625" style="0" customWidth="1"/>
    <col min="29" max="29" width="5.140625" style="0" customWidth="1"/>
    <col min="30" max="30" width="5.421875" style="0" customWidth="1"/>
    <col min="31" max="33" width="5.00390625" style="0" customWidth="1"/>
    <col min="34" max="34" width="5.140625" style="0" customWidth="1"/>
    <col min="35" max="36" width="5.00390625" style="0" customWidth="1"/>
    <col min="37" max="37" width="6.140625" style="0" customWidth="1"/>
    <col min="38" max="39" width="5.140625" style="0" customWidth="1"/>
  </cols>
  <sheetData>
    <row r="1" spans="7:14" ht="12.75">
      <c r="G1" s="75"/>
      <c r="H1" s="75"/>
      <c r="I1" s="76"/>
      <c r="J1" s="75"/>
      <c r="K1" s="77"/>
      <c r="L1" s="78"/>
      <c r="M1" s="78"/>
      <c r="N1" s="78"/>
    </row>
    <row r="2" spans="2:14" ht="12.75">
      <c r="B2" s="79">
        <v>1</v>
      </c>
      <c r="D2" t="s">
        <v>329</v>
      </c>
      <c r="G2" s="86"/>
      <c r="H2" s="75"/>
      <c r="I2" s="76"/>
      <c r="J2" s="76"/>
      <c r="K2" s="81"/>
      <c r="L2" s="82"/>
      <c r="M2" s="82"/>
      <c r="N2" s="82"/>
    </row>
    <row r="3" spans="2:26" ht="12.75">
      <c r="B3" s="79">
        <v>2</v>
      </c>
      <c r="D3" t="s">
        <v>207</v>
      </c>
      <c r="G3" s="86"/>
      <c r="H3" s="75"/>
      <c r="I3" s="76"/>
      <c r="J3" s="76"/>
      <c r="K3" s="81"/>
      <c r="L3" s="82"/>
      <c r="M3" s="82"/>
      <c r="N3" s="82"/>
      <c r="Z3" s="72" t="s">
        <v>139</v>
      </c>
    </row>
    <row r="4" spans="2:26" ht="12.75">
      <c r="B4" s="79">
        <v>3</v>
      </c>
      <c r="D4" t="s">
        <v>3</v>
      </c>
      <c r="G4" s="86"/>
      <c r="H4" s="75"/>
      <c r="I4" s="76"/>
      <c r="J4" s="76"/>
      <c r="K4" s="81"/>
      <c r="L4" s="82"/>
      <c r="M4" s="82"/>
      <c r="N4" s="82"/>
      <c r="Z4" s="72" t="s">
        <v>140</v>
      </c>
    </row>
    <row r="5" spans="2:14" ht="12.75">
      <c r="B5" s="79">
        <v>4</v>
      </c>
      <c r="D5" t="s">
        <v>2</v>
      </c>
      <c r="G5" s="86"/>
      <c r="H5" s="75"/>
      <c r="I5" s="76"/>
      <c r="J5" s="76"/>
      <c r="K5" s="81"/>
      <c r="L5" s="82"/>
      <c r="M5" s="82"/>
      <c r="N5" s="82"/>
    </row>
    <row r="6" spans="2:14" ht="12.75">
      <c r="B6" s="79">
        <v>5</v>
      </c>
      <c r="D6" t="s">
        <v>70</v>
      </c>
      <c r="G6" s="86"/>
      <c r="H6" s="84"/>
      <c r="I6" s="76"/>
      <c r="J6" s="76"/>
      <c r="K6" s="81"/>
      <c r="L6" s="82"/>
      <c r="M6" s="82"/>
      <c r="N6" s="82"/>
    </row>
    <row r="7" spans="2:14" ht="12.75">
      <c r="B7" s="79">
        <v>6</v>
      </c>
      <c r="D7" t="s">
        <v>68</v>
      </c>
      <c r="H7" s="84"/>
      <c r="I7" s="76"/>
      <c r="J7" s="76"/>
      <c r="K7" s="81"/>
      <c r="L7" s="82"/>
      <c r="M7" s="82"/>
      <c r="N7" s="82"/>
    </row>
    <row r="8" spans="2:14" ht="12.75">
      <c r="B8" s="79">
        <v>7</v>
      </c>
      <c r="D8" t="s">
        <v>1</v>
      </c>
      <c r="G8" s="86"/>
      <c r="H8" s="84"/>
      <c r="I8" s="76"/>
      <c r="J8" s="76"/>
      <c r="K8" s="81"/>
      <c r="L8" s="82"/>
      <c r="M8" s="82"/>
      <c r="N8" s="82"/>
    </row>
    <row r="9" spans="2:14" ht="12.75">
      <c r="B9" s="79">
        <v>8</v>
      </c>
      <c r="D9" t="s">
        <v>0</v>
      </c>
      <c r="G9" s="86"/>
      <c r="H9" s="84"/>
      <c r="I9" s="76"/>
      <c r="J9" s="76"/>
      <c r="K9" s="81"/>
      <c r="L9" s="82"/>
      <c r="M9" s="82"/>
      <c r="N9" s="82"/>
    </row>
    <row r="10" spans="2:14" ht="12.75">
      <c r="B10" s="79">
        <v>9</v>
      </c>
      <c r="D10" t="s">
        <v>69</v>
      </c>
      <c r="G10" s="86"/>
      <c r="H10" s="84"/>
      <c r="I10" s="76"/>
      <c r="J10" s="76"/>
      <c r="K10" s="81"/>
      <c r="L10" s="82"/>
      <c r="M10" s="82"/>
      <c r="N10" s="82"/>
    </row>
    <row r="11" spans="2:14" ht="12.75">
      <c r="B11" s="79">
        <v>10</v>
      </c>
      <c r="D11" t="s">
        <v>5</v>
      </c>
      <c r="G11" s="86"/>
      <c r="H11" s="84"/>
      <c r="I11" s="76"/>
      <c r="J11" s="76"/>
      <c r="K11" s="81"/>
      <c r="L11" s="82"/>
      <c r="M11" s="82"/>
      <c r="N11" s="82"/>
    </row>
    <row r="12" spans="2:14" ht="12.75">
      <c r="B12" s="79"/>
      <c r="D12" s="85"/>
      <c r="G12" s="86"/>
      <c r="H12" s="84"/>
      <c r="I12" s="76"/>
      <c r="J12" s="76"/>
      <c r="K12" s="81"/>
      <c r="L12" s="82"/>
      <c r="M12" s="82"/>
      <c r="N12" s="82"/>
    </row>
    <row r="13" spans="2:14" ht="12.75">
      <c r="B13" s="79"/>
      <c r="D13" s="85"/>
      <c r="G13" s="86"/>
      <c r="H13" s="84"/>
      <c r="I13" s="76"/>
      <c r="J13" s="76"/>
      <c r="K13" s="81"/>
      <c r="L13" s="82"/>
      <c r="M13" s="82"/>
      <c r="N13" s="82"/>
    </row>
    <row r="14" spans="2:14" ht="12.75">
      <c r="B14" s="79"/>
      <c r="D14" s="85"/>
      <c r="G14" s="86"/>
      <c r="H14" s="84"/>
      <c r="I14" s="76"/>
      <c r="J14" s="76"/>
      <c r="K14" s="81"/>
      <c r="L14" s="82"/>
      <c r="M14" s="82"/>
      <c r="N14" s="82"/>
    </row>
    <row r="15" spans="2:14" ht="12.75">
      <c r="B15" s="79"/>
      <c r="D15" s="85"/>
      <c r="G15" s="86"/>
      <c r="H15" s="84"/>
      <c r="I15" s="76"/>
      <c r="J15" s="76"/>
      <c r="K15" s="81"/>
      <c r="L15" s="82"/>
      <c r="M15" s="82"/>
      <c r="N15" s="82"/>
    </row>
    <row r="16" spans="7:16" ht="13.5" thickBot="1">
      <c r="G16" s="85"/>
      <c r="H16" s="85"/>
      <c r="J16" s="69"/>
      <c r="L16" s="87"/>
      <c r="M16" s="87"/>
      <c r="N16" s="87"/>
      <c r="P16" s="74"/>
    </row>
    <row r="17" spans="7:37" ht="14.25" thickBot="1" thickTop="1">
      <c r="G17" s="85"/>
      <c r="H17" s="85"/>
      <c r="J17" s="69"/>
      <c r="L17" s="87"/>
      <c r="M17" s="87"/>
      <c r="N17" s="87"/>
      <c r="P17" s="74"/>
      <c r="X17" s="88" t="s">
        <v>141</v>
      </c>
      <c r="Y17" s="89" t="s">
        <v>142</v>
      </c>
      <c r="Z17" s="90" t="s">
        <v>143</v>
      </c>
      <c r="AA17" s="91" t="s">
        <v>144</v>
      </c>
      <c r="AB17" s="68"/>
      <c r="AC17" s="92">
        <v>19</v>
      </c>
      <c r="AD17" s="93">
        <v>20</v>
      </c>
      <c r="AE17" s="92">
        <v>21</v>
      </c>
      <c r="AF17" s="93">
        <v>22</v>
      </c>
      <c r="AG17" s="92">
        <v>23</v>
      </c>
      <c r="AH17" s="93">
        <v>24</v>
      </c>
      <c r="AI17" s="92">
        <v>25</v>
      </c>
      <c r="AJ17" s="93">
        <v>26</v>
      </c>
      <c r="AK17" s="92">
        <v>27</v>
      </c>
    </row>
    <row r="18" spans="3:37" ht="19.5" thickBot="1" thickTop="1">
      <c r="C18" s="94">
        <v>10</v>
      </c>
      <c r="D18" s="339">
        <v>41213</v>
      </c>
      <c r="E18" s="340"/>
      <c r="F18" s="341"/>
      <c r="G18" s="340" t="s">
        <v>151</v>
      </c>
      <c r="H18" s="98"/>
      <c r="I18" s="97"/>
      <c r="J18" s="99"/>
      <c r="L18" s="100">
        <f>C18</f>
        <v>10</v>
      </c>
      <c r="M18" s="101"/>
      <c r="N18" s="102" t="s">
        <v>142</v>
      </c>
      <c r="O18" s="103" t="s">
        <v>147</v>
      </c>
      <c r="P18" s="104" t="s">
        <v>148</v>
      </c>
      <c r="Q18" s="100">
        <f>L18</f>
        <v>10</v>
      </c>
      <c r="R18" s="101"/>
      <c r="S18" s="102" t="s">
        <v>142</v>
      </c>
      <c r="T18" s="103" t="s">
        <v>147</v>
      </c>
      <c r="U18" s="104" t="s">
        <v>148</v>
      </c>
      <c r="X18" s="179" t="s">
        <v>69</v>
      </c>
      <c r="Y18" s="106">
        <v>43</v>
      </c>
      <c r="Z18" s="107">
        <v>1535.5</v>
      </c>
      <c r="AA18" s="108">
        <v>73.11904761904762</v>
      </c>
      <c r="AB18" s="107">
        <v>1317.5</v>
      </c>
      <c r="AC18" s="179">
        <v>73</v>
      </c>
      <c r="AD18" s="179">
        <v>69.5</v>
      </c>
      <c r="AE18" s="179">
        <v>75.5</v>
      </c>
      <c r="AF18" s="179"/>
      <c r="AG18" s="179"/>
      <c r="AH18" s="179"/>
      <c r="AI18" s="179"/>
      <c r="AJ18" s="179"/>
      <c r="AK18" s="179"/>
    </row>
    <row r="19" spans="1:37" ht="18.75" thickBot="1">
      <c r="A19">
        <v>10</v>
      </c>
      <c r="B19">
        <v>1</v>
      </c>
      <c r="C19" s="109"/>
      <c r="D19" s="95" t="str">
        <f>INDEX($D$2:$D$11,A19)</f>
        <v>WEB SOCCER</v>
      </c>
      <c r="E19" s="110">
        <v>1</v>
      </c>
      <c r="F19" s="111">
        <v>69</v>
      </c>
      <c r="G19" s="96" t="str">
        <f>INDEX($D$2:$D$11,B19)</f>
        <v>CUCCIOLI DI POGGIBONZI</v>
      </c>
      <c r="H19" s="110">
        <v>1</v>
      </c>
      <c r="I19" s="112">
        <v>66.5</v>
      </c>
      <c r="J19" s="99"/>
      <c r="L19" s="113">
        <v>1</v>
      </c>
      <c r="M19" s="114" t="s">
        <v>69</v>
      </c>
      <c r="N19" s="106">
        <v>24</v>
      </c>
      <c r="O19" s="107">
        <v>722</v>
      </c>
      <c r="P19" s="115">
        <v>72.2</v>
      </c>
      <c r="Q19" s="113">
        <v>6</v>
      </c>
      <c r="R19" s="114" t="s">
        <v>3</v>
      </c>
      <c r="S19" s="106">
        <v>12</v>
      </c>
      <c r="T19" s="107">
        <v>683.5</v>
      </c>
      <c r="U19" s="116">
        <v>68.35</v>
      </c>
      <c r="X19" s="179" t="s">
        <v>207</v>
      </c>
      <c r="Y19" s="106">
        <v>37</v>
      </c>
      <c r="Z19" s="107">
        <v>1508</v>
      </c>
      <c r="AA19" s="108">
        <v>71.80952380952381</v>
      </c>
      <c r="AB19" s="107">
        <v>1302.5</v>
      </c>
      <c r="AC19" s="179">
        <v>68</v>
      </c>
      <c r="AD19" s="179">
        <v>68.5</v>
      </c>
      <c r="AE19" s="179">
        <v>69</v>
      </c>
      <c r="AF19" s="179"/>
      <c r="AG19" s="179"/>
      <c r="AH19" s="179"/>
      <c r="AI19" s="179"/>
      <c r="AJ19" s="179"/>
      <c r="AK19" s="179"/>
    </row>
    <row r="20" spans="1:37" ht="18.75" thickBot="1">
      <c r="A20">
        <v>9</v>
      </c>
      <c r="B20">
        <v>2</v>
      </c>
      <c r="C20" s="117"/>
      <c r="D20" s="95" t="str">
        <f>INDEX($D$2:$D$11,A20)</f>
        <v>NEW TIM</v>
      </c>
      <c r="E20" s="110">
        <v>2</v>
      </c>
      <c r="F20" s="111">
        <v>72.5</v>
      </c>
      <c r="G20" s="96" t="str">
        <f>INDEX($D$2:$D$11,B20)</f>
        <v>F.C. DOWN UNDER</v>
      </c>
      <c r="H20" s="147">
        <v>1</v>
      </c>
      <c r="I20" s="111">
        <v>66.5</v>
      </c>
      <c r="J20" s="99"/>
      <c r="L20" s="118">
        <v>2</v>
      </c>
      <c r="M20" s="114" t="s">
        <v>326</v>
      </c>
      <c r="N20" s="106">
        <v>17</v>
      </c>
      <c r="O20" s="107">
        <v>734.5</v>
      </c>
      <c r="P20" s="115">
        <v>73.45</v>
      </c>
      <c r="Q20" s="118">
        <v>7</v>
      </c>
      <c r="R20" s="114" t="s">
        <v>70</v>
      </c>
      <c r="S20" s="106">
        <v>11</v>
      </c>
      <c r="T20" s="107">
        <v>680.5</v>
      </c>
      <c r="U20" s="116">
        <v>68.05</v>
      </c>
      <c r="X20" s="179" t="s">
        <v>2</v>
      </c>
      <c r="Y20" s="106">
        <v>31</v>
      </c>
      <c r="Z20" s="107">
        <v>1509.5</v>
      </c>
      <c r="AA20" s="108">
        <v>71.88095238095238</v>
      </c>
      <c r="AB20" s="107">
        <v>1285.5</v>
      </c>
      <c r="AC20" s="179">
        <v>74</v>
      </c>
      <c r="AD20" s="179">
        <v>75.5</v>
      </c>
      <c r="AE20" s="179">
        <v>74.5</v>
      </c>
      <c r="AF20" s="179"/>
      <c r="AG20" s="179"/>
      <c r="AH20" s="179"/>
      <c r="AI20" s="179"/>
      <c r="AJ20" s="179"/>
      <c r="AK20" s="179"/>
    </row>
    <row r="21" spans="1:37" ht="18.75" thickBot="1">
      <c r="A21">
        <v>8</v>
      </c>
      <c r="B21">
        <v>3</v>
      </c>
      <c r="C21" s="117"/>
      <c r="D21" s="95" t="str">
        <f>INDEX($D$2:$D$11,A21)</f>
        <v>LAUDANO VI PUNIRA'</v>
      </c>
      <c r="E21" s="110">
        <v>3</v>
      </c>
      <c r="F21" s="112">
        <v>74</v>
      </c>
      <c r="G21" s="96" t="str">
        <f>INDEX($D$2:$D$11,B21)</f>
        <v>FENOMENALEX</v>
      </c>
      <c r="H21" s="147">
        <v>1</v>
      </c>
      <c r="I21" s="111">
        <v>66</v>
      </c>
      <c r="J21" s="99"/>
      <c r="L21" s="118">
        <v>3</v>
      </c>
      <c r="M21" s="114" t="s">
        <v>207</v>
      </c>
      <c r="N21" s="106">
        <v>16</v>
      </c>
      <c r="O21" s="107">
        <v>689.5</v>
      </c>
      <c r="P21" s="115">
        <v>68.95</v>
      </c>
      <c r="Q21" s="118">
        <v>8</v>
      </c>
      <c r="R21" s="114" t="s">
        <v>1</v>
      </c>
      <c r="S21" s="106">
        <v>9</v>
      </c>
      <c r="T21" s="107">
        <v>688</v>
      </c>
      <c r="U21" s="116">
        <v>68.8</v>
      </c>
      <c r="X21" s="179" t="s">
        <v>326</v>
      </c>
      <c r="Y21" s="106">
        <v>29</v>
      </c>
      <c r="Z21" s="107">
        <v>1510</v>
      </c>
      <c r="AA21" s="108">
        <v>71.9047619047619</v>
      </c>
      <c r="AB21" s="107">
        <v>1309.5</v>
      </c>
      <c r="AC21" s="179">
        <v>68</v>
      </c>
      <c r="AD21" s="179">
        <v>68.5</v>
      </c>
      <c r="AE21" s="179">
        <v>64</v>
      </c>
      <c r="AF21" s="179"/>
      <c r="AG21" s="179"/>
      <c r="AH21" s="179"/>
      <c r="AI21" s="179"/>
      <c r="AJ21" s="179"/>
      <c r="AK21" s="179"/>
    </row>
    <row r="22" spans="1:37" ht="18.75" thickBot="1">
      <c r="A22">
        <v>7</v>
      </c>
      <c r="B22">
        <v>4</v>
      </c>
      <c r="C22" s="117"/>
      <c r="D22" s="95" t="str">
        <f>INDEX($D$2:$D$11,A22)</f>
        <v>GEPPETTOS</v>
      </c>
      <c r="E22" s="110">
        <v>1</v>
      </c>
      <c r="F22" s="112">
        <v>71</v>
      </c>
      <c r="G22" s="96" t="str">
        <f>INDEX($D$2:$D$11,B22)</f>
        <v>VAFFANCULO ALLA MAGGIORANZA</v>
      </c>
      <c r="H22" s="147">
        <v>4</v>
      </c>
      <c r="I22" s="111">
        <v>85</v>
      </c>
      <c r="J22" s="99"/>
      <c r="L22" s="118">
        <v>4</v>
      </c>
      <c r="M22" s="114" t="s">
        <v>2</v>
      </c>
      <c r="N22" s="106">
        <v>13</v>
      </c>
      <c r="O22" s="107">
        <v>719</v>
      </c>
      <c r="P22" s="115">
        <v>71.9</v>
      </c>
      <c r="Q22" s="118">
        <v>9</v>
      </c>
      <c r="R22" s="114" t="s">
        <v>5</v>
      </c>
      <c r="S22" s="106">
        <v>8</v>
      </c>
      <c r="T22" s="107">
        <v>671</v>
      </c>
      <c r="U22" s="116">
        <v>67.1</v>
      </c>
      <c r="X22" s="179" t="s">
        <v>3</v>
      </c>
      <c r="Y22" s="106">
        <v>28</v>
      </c>
      <c r="Z22" s="107">
        <v>1468.5</v>
      </c>
      <c r="AA22" s="108">
        <v>69.92857142857143</v>
      </c>
      <c r="AB22" s="107">
        <v>1266</v>
      </c>
      <c r="AC22" s="179">
        <v>69.5</v>
      </c>
      <c r="AD22" s="179">
        <v>67</v>
      </c>
      <c r="AE22" s="179">
        <v>66</v>
      </c>
      <c r="AF22" s="179"/>
      <c r="AG22" s="179"/>
      <c r="AH22" s="179"/>
      <c r="AI22" s="179"/>
      <c r="AJ22" s="179"/>
      <c r="AK22" s="179"/>
    </row>
    <row r="23" spans="1:37" ht="18.75" thickBot="1">
      <c r="A23">
        <v>5</v>
      </c>
      <c r="B23">
        <v>6</v>
      </c>
      <c r="C23" s="117"/>
      <c r="D23" s="95" t="str">
        <f>INDEX($D$2:$D$11,A23)</f>
        <v>TORMENTINO</v>
      </c>
      <c r="E23" s="110">
        <v>4</v>
      </c>
      <c r="F23" s="112">
        <v>83</v>
      </c>
      <c r="G23" s="96" t="str">
        <f>INDEX($D$2:$D$11,B23)</f>
        <v>ALBATROS</v>
      </c>
      <c r="H23" s="147">
        <v>1</v>
      </c>
      <c r="I23" s="111">
        <v>70.5</v>
      </c>
      <c r="J23" s="99"/>
      <c r="L23" s="119">
        <v>5</v>
      </c>
      <c r="M23" s="120" t="s">
        <v>0</v>
      </c>
      <c r="N23" s="106">
        <v>12</v>
      </c>
      <c r="O23" s="107">
        <v>726.5</v>
      </c>
      <c r="P23" s="115">
        <v>72.65</v>
      </c>
      <c r="Q23" s="119">
        <v>10</v>
      </c>
      <c r="R23" s="121" t="s">
        <v>68</v>
      </c>
      <c r="S23" s="122">
        <v>8</v>
      </c>
      <c r="T23" s="107">
        <v>656</v>
      </c>
      <c r="U23" s="116">
        <v>65.6</v>
      </c>
      <c r="X23" s="179" t="s">
        <v>0</v>
      </c>
      <c r="Y23" s="106">
        <v>26</v>
      </c>
      <c r="Z23" s="107">
        <v>1499.5</v>
      </c>
      <c r="AA23" s="108">
        <v>71.4047619047619</v>
      </c>
      <c r="AB23" s="107">
        <v>1289</v>
      </c>
      <c r="AC23" s="179">
        <v>69.5</v>
      </c>
      <c r="AD23" s="179">
        <v>74.5</v>
      </c>
      <c r="AE23" s="179">
        <v>66.5</v>
      </c>
      <c r="AF23" s="179"/>
      <c r="AG23" s="179"/>
      <c r="AH23" s="179"/>
      <c r="AI23" s="179"/>
      <c r="AJ23" s="179"/>
      <c r="AK23" s="179"/>
    </row>
    <row r="24" spans="3:37" ht="18.75" thickTop="1">
      <c r="C24" s="123"/>
      <c r="D24" s="124"/>
      <c r="E24" s="125"/>
      <c r="F24" s="126"/>
      <c r="G24" s="125"/>
      <c r="H24" s="125"/>
      <c r="I24" s="126"/>
      <c r="J24" s="126"/>
      <c r="L24" s="127"/>
      <c r="M24" s="127"/>
      <c r="N24" s="127"/>
      <c r="X24" s="179" t="s">
        <v>1</v>
      </c>
      <c r="Y24" s="106">
        <v>23</v>
      </c>
      <c r="Z24" s="107">
        <v>1450</v>
      </c>
      <c r="AA24" s="108">
        <v>69.04761904761905</v>
      </c>
      <c r="AB24" s="107">
        <v>1258</v>
      </c>
      <c r="AC24" s="179">
        <v>64</v>
      </c>
      <c r="AD24" s="179">
        <v>64</v>
      </c>
      <c r="AE24" s="179">
        <v>64</v>
      </c>
      <c r="AF24" s="179"/>
      <c r="AG24" s="179"/>
      <c r="AH24" s="179"/>
      <c r="AI24" s="179"/>
      <c r="AJ24" s="179"/>
      <c r="AK24" s="179"/>
    </row>
    <row r="25" spans="3:37" ht="18.75" customHeight="1" thickBot="1">
      <c r="C25" s="123"/>
      <c r="D25" s="124"/>
      <c r="E25" s="125"/>
      <c r="F25" s="126"/>
      <c r="G25" s="125"/>
      <c r="H25" s="125"/>
      <c r="I25" s="126"/>
      <c r="J25" s="126"/>
      <c r="L25" s="127"/>
      <c r="M25" s="127"/>
      <c r="N25" s="127"/>
      <c r="X25" s="179" t="s">
        <v>70</v>
      </c>
      <c r="Y25" s="106">
        <v>22</v>
      </c>
      <c r="Z25" s="107">
        <v>1459.5</v>
      </c>
      <c r="AA25" s="108">
        <v>69.5</v>
      </c>
      <c r="AB25" s="107">
        <v>1250.5</v>
      </c>
      <c r="AC25" s="179">
        <v>67</v>
      </c>
      <c r="AD25" s="179">
        <v>64.5</v>
      </c>
      <c r="AE25" s="179">
        <v>77.5</v>
      </c>
      <c r="AF25" s="179"/>
      <c r="AG25" s="179"/>
      <c r="AH25" s="179"/>
      <c r="AI25" s="179"/>
      <c r="AJ25" s="179"/>
      <c r="AK25" s="179"/>
    </row>
    <row r="26" spans="3:37" ht="19.5" thickBot="1" thickTop="1">
      <c r="C26" s="94">
        <v>11</v>
      </c>
      <c r="D26" s="143">
        <v>41217</v>
      </c>
      <c r="E26" s="144"/>
      <c r="F26" s="145"/>
      <c r="G26" s="144"/>
      <c r="H26" s="146"/>
      <c r="I26" s="97"/>
      <c r="J26" s="99"/>
      <c r="L26" s="100">
        <f>C26</f>
        <v>11</v>
      </c>
      <c r="M26" s="101"/>
      <c r="N26" s="102" t="s">
        <v>142</v>
      </c>
      <c r="O26" s="103" t="s">
        <v>147</v>
      </c>
      <c r="P26" s="104" t="s">
        <v>148</v>
      </c>
      <c r="Q26" s="100">
        <f>L26</f>
        <v>11</v>
      </c>
      <c r="R26" s="101"/>
      <c r="S26" s="102" t="s">
        <v>142</v>
      </c>
      <c r="T26" s="103" t="s">
        <v>147</v>
      </c>
      <c r="U26" s="104" t="s">
        <v>148</v>
      </c>
      <c r="X26" s="179" t="s">
        <v>68</v>
      </c>
      <c r="Y26" s="106">
        <v>17</v>
      </c>
      <c r="Z26" s="107">
        <v>1401</v>
      </c>
      <c r="AA26" s="108">
        <v>66.71428571428571</v>
      </c>
      <c r="AB26" s="107">
        <v>1197</v>
      </c>
      <c r="AC26" s="179">
        <v>69.5</v>
      </c>
      <c r="AD26" s="179">
        <v>62.5</v>
      </c>
      <c r="AE26" s="179">
        <v>72</v>
      </c>
      <c r="AF26" s="179"/>
      <c r="AG26" s="179"/>
      <c r="AH26" s="179"/>
      <c r="AI26" s="179"/>
      <c r="AJ26" s="179"/>
      <c r="AK26" s="179"/>
    </row>
    <row r="27" spans="1:37" ht="18.75" thickBot="1">
      <c r="A27">
        <v>1</v>
      </c>
      <c r="B27">
        <v>5</v>
      </c>
      <c r="C27" s="123"/>
      <c r="D27" s="95" t="str">
        <f>INDEX($D$2:$D$11,A27)</f>
        <v>CUCCIOLI DI POGGIBONZI</v>
      </c>
      <c r="E27" s="110">
        <v>2</v>
      </c>
      <c r="F27" s="111">
        <v>75</v>
      </c>
      <c r="G27" s="96" t="str">
        <f>INDEX($D$2:$D$11,B27)</f>
        <v>TORMENTINO</v>
      </c>
      <c r="H27" s="110">
        <v>1</v>
      </c>
      <c r="I27" s="112">
        <v>67.5</v>
      </c>
      <c r="J27" s="99"/>
      <c r="L27" s="113">
        <v>1</v>
      </c>
      <c r="M27" s="114" t="s">
        <v>69</v>
      </c>
      <c r="N27" s="106">
        <v>25</v>
      </c>
      <c r="O27" s="107">
        <v>801.5</v>
      </c>
      <c r="P27" s="116">
        <v>72.86363636363636</v>
      </c>
      <c r="Q27" s="113">
        <v>6</v>
      </c>
      <c r="R27" s="129" t="s">
        <v>3</v>
      </c>
      <c r="S27" s="130">
        <v>13</v>
      </c>
      <c r="T27" s="131">
        <v>763</v>
      </c>
      <c r="U27" s="116">
        <v>69.36363636363636</v>
      </c>
      <c r="X27" s="179" t="s">
        <v>5</v>
      </c>
      <c r="Y27" s="122">
        <v>17</v>
      </c>
      <c r="Z27" s="107">
        <v>1390.5</v>
      </c>
      <c r="AA27" s="108">
        <v>66.21428571428571</v>
      </c>
      <c r="AB27" s="107">
        <v>1197.5</v>
      </c>
      <c r="AC27" s="179">
        <v>67</v>
      </c>
      <c r="AD27" s="179">
        <v>61</v>
      </c>
      <c r="AE27" s="179">
        <v>65</v>
      </c>
      <c r="AF27" s="179"/>
      <c r="AG27" s="179"/>
      <c r="AH27" s="179"/>
      <c r="AI27" s="179"/>
      <c r="AJ27" s="179"/>
      <c r="AK27" s="179"/>
    </row>
    <row r="28" spans="1:21" ht="19.5" thickBot="1" thickTop="1">
      <c r="A28">
        <v>6</v>
      </c>
      <c r="B28">
        <v>7</v>
      </c>
      <c r="C28" s="123"/>
      <c r="D28" s="95" t="str">
        <f>INDEX($D$2:$D$11,A28)</f>
        <v>ALBATROS</v>
      </c>
      <c r="E28" s="110">
        <v>0</v>
      </c>
      <c r="F28" s="111">
        <v>60.5</v>
      </c>
      <c r="G28" s="96" t="str">
        <f>INDEX($D$2:$D$11,B28)</f>
        <v>GEPPETTOS</v>
      </c>
      <c r="H28" s="110">
        <v>5</v>
      </c>
      <c r="I28" s="111">
        <v>84.5</v>
      </c>
      <c r="J28" s="99"/>
      <c r="L28" s="118">
        <v>2</v>
      </c>
      <c r="M28" s="114" t="s">
        <v>326</v>
      </c>
      <c r="N28" s="106">
        <v>20</v>
      </c>
      <c r="O28" s="107">
        <v>809.5</v>
      </c>
      <c r="P28" s="116">
        <v>73.5909090909091</v>
      </c>
      <c r="Q28" s="118">
        <v>7</v>
      </c>
      <c r="R28" s="132" t="s">
        <v>1</v>
      </c>
      <c r="S28" s="106">
        <v>12</v>
      </c>
      <c r="T28" s="107">
        <v>763.5</v>
      </c>
      <c r="U28" s="116">
        <v>69.4090909090909</v>
      </c>
    </row>
    <row r="29" spans="1:21" ht="18">
      <c r="A29">
        <v>4</v>
      </c>
      <c r="B29">
        <v>8</v>
      </c>
      <c r="C29" s="123"/>
      <c r="D29" s="95" t="str">
        <f>INDEX($D$2:$D$11,A29)</f>
        <v>VAFFANCULO ALLA MAGGIORANZA</v>
      </c>
      <c r="E29" s="110">
        <v>2</v>
      </c>
      <c r="F29" s="112">
        <v>76.5</v>
      </c>
      <c r="G29" s="96" t="str">
        <f>INDEX($D$2:$D$11,B29)</f>
        <v>LAUDANO VI PUNIRA'</v>
      </c>
      <c r="H29" s="110">
        <v>2</v>
      </c>
      <c r="I29" s="111">
        <v>75.5</v>
      </c>
      <c r="J29" s="99"/>
      <c r="L29" s="118">
        <v>3</v>
      </c>
      <c r="M29" s="114" t="s">
        <v>207</v>
      </c>
      <c r="N29" s="106">
        <v>19</v>
      </c>
      <c r="O29" s="107">
        <v>769</v>
      </c>
      <c r="P29" s="116">
        <v>69.9090909090909</v>
      </c>
      <c r="Q29" s="118">
        <v>8</v>
      </c>
      <c r="R29" s="132" t="s">
        <v>70</v>
      </c>
      <c r="S29" s="106">
        <v>11</v>
      </c>
      <c r="T29" s="107">
        <v>748</v>
      </c>
      <c r="U29" s="116">
        <v>68</v>
      </c>
    </row>
    <row r="30" spans="1:21" ht="18.75" thickBot="1">
      <c r="A30">
        <v>3</v>
      </c>
      <c r="B30">
        <v>9</v>
      </c>
      <c r="C30" s="123"/>
      <c r="D30" s="95" t="str">
        <f>INDEX($D$2:$D$11,A30)</f>
        <v>FENOMENALEX</v>
      </c>
      <c r="E30" s="110">
        <v>3</v>
      </c>
      <c r="F30" s="112">
        <v>79.5</v>
      </c>
      <c r="G30" s="96" t="str">
        <f>INDEX($D$2:$D$11,B30)</f>
        <v>NEW TIM</v>
      </c>
      <c r="H30" s="110">
        <v>3</v>
      </c>
      <c r="I30" s="111">
        <v>79.5</v>
      </c>
      <c r="J30" s="99"/>
      <c r="L30" s="118">
        <v>4</v>
      </c>
      <c r="M30" s="114" t="s">
        <v>2</v>
      </c>
      <c r="N30" s="106">
        <v>14</v>
      </c>
      <c r="O30" s="107">
        <v>795.5</v>
      </c>
      <c r="P30" s="116">
        <v>72.31818181818181</v>
      </c>
      <c r="Q30" s="118">
        <v>9</v>
      </c>
      <c r="R30" s="132" t="s">
        <v>5</v>
      </c>
      <c r="S30" s="106">
        <v>8</v>
      </c>
      <c r="T30" s="107">
        <v>735</v>
      </c>
      <c r="U30" s="116">
        <v>66.81818181818181</v>
      </c>
    </row>
    <row r="31" spans="1:37" ht="19.5" thickBot="1" thickTop="1">
      <c r="A31">
        <v>2</v>
      </c>
      <c r="B31">
        <v>10</v>
      </c>
      <c r="C31" s="123"/>
      <c r="D31" s="95" t="str">
        <f>INDEX($D$2:$D$11,A31)</f>
        <v>F.C. DOWN UNDER</v>
      </c>
      <c r="E31" s="110">
        <v>3</v>
      </c>
      <c r="F31" s="112">
        <v>79.5</v>
      </c>
      <c r="G31" s="96" t="str">
        <f>INDEX($D$2:$D$11,B31)</f>
        <v>WEB SOCCER</v>
      </c>
      <c r="H31" s="110">
        <v>0</v>
      </c>
      <c r="I31" s="111">
        <v>64</v>
      </c>
      <c r="J31" s="99"/>
      <c r="L31" s="119">
        <v>5</v>
      </c>
      <c r="M31" s="114" t="s">
        <v>0</v>
      </c>
      <c r="N31" s="106">
        <v>13</v>
      </c>
      <c r="O31" s="107">
        <v>802</v>
      </c>
      <c r="P31" s="116">
        <v>72.9090909090909</v>
      </c>
      <c r="Q31" s="119">
        <v>10</v>
      </c>
      <c r="R31" s="133" t="s">
        <v>68</v>
      </c>
      <c r="S31" s="122">
        <v>8</v>
      </c>
      <c r="T31" s="134">
        <v>716.5</v>
      </c>
      <c r="U31" s="116">
        <v>65.13636363636364</v>
      </c>
      <c r="X31" s="88" t="s">
        <v>141</v>
      </c>
      <c r="Y31" s="89" t="s">
        <v>142</v>
      </c>
      <c r="Z31" s="90" t="s">
        <v>143</v>
      </c>
      <c r="AA31" s="91" t="s">
        <v>144</v>
      </c>
      <c r="AC31" s="92">
        <v>10</v>
      </c>
      <c r="AD31" s="93">
        <v>11</v>
      </c>
      <c r="AE31" s="92">
        <v>12</v>
      </c>
      <c r="AF31" s="93">
        <v>13</v>
      </c>
      <c r="AG31" s="92">
        <v>14</v>
      </c>
      <c r="AH31" s="93">
        <v>15</v>
      </c>
      <c r="AI31" s="92">
        <v>16</v>
      </c>
      <c r="AJ31" s="93">
        <v>17</v>
      </c>
      <c r="AK31" s="92">
        <v>18</v>
      </c>
    </row>
    <row r="32" spans="3:37" ht="18.75" thickTop="1">
      <c r="C32" s="123"/>
      <c r="D32" s="124"/>
      <c r="E32" s="125"/>
      <c r="F32" s="126"/>
      <c r="G32" s="125"/>
      <c r="H32" s="125"/>
      <c r="I32" s="126"/>
      <c r="J32" s="126"/>
      <c r="L32" s="127"/>
      <c r="M32" s="127"/>
      <c r="N32" s="127"/>
      <c r="O32" s="135"/>
      <c r="P32" s="136"/>
      <c r="Q32" s="137"/>
      <c r="R32" s="137"/>
      <c r="S32" s="137"/>
      <c r="T32" s="135"/>
      <c r="W32" s="138"/>
      <c r="X32" s="105" t="s">
        <v>69</v>
      </c>
      <c r="Y32" s="106">
        <v>36</v>
      </c>
      <c r="Z32" s="107">
        <f aca="true" t="shared" si="0" ref="Z32:Z41">SUM(AB32:AK32)</f>
        <v>1317.5</v>
      </c>
      <c r="AA32" s="108">
        <f aca="true" t="shared" si="1" ref="AA32:AA41">Z32/18</f>
        <v>73.19444444444444</v>
      </c>
      <c r="AB32" s="107">
        <v>649.5</v>
      </c>
      <c r="AC32" s="105">
        <v>72.5</v>
      </c>
      <c r="AD32" s="105">
        <v>79.5</v>
      </c>
      <c r="AE32" s="105">
        <v>73</v>
      </c>
      <c r="AF32" s="105">
        <v>75.5</v>
      </c>
      <c r="AG32" s="105">
        <v>63</v>
      </c>
      <c r="AH32" s="105">
        <v>73.5</v>
      </c>
      <c r="AI32" s="105">
        <v>72.5</v>
      </c>
      <c r="AJ32" s="105">
        <v>75.5</v>
      </c>
      <c r="AK32" s="105">
        <v>83</v>
      </c>
    </row>
    <row r="33" spans="3:37" ht="18.75" thickBot="1">
      <c r="C33" s="123"/>
      <c r="D33" s="124"/>
      <c r="E33" s="125"/>
      <c r="F33" s="126"/>
      <c r="G33" s="125"/>
      <c r="H33" s="125"/>
      <c r="I33" s="126"/>
      <c r="J33" s="126"/>
      <c r="K33" s="139"/>
      <c r="L33" s="140"/>
      <c r="M33" s="140"/>
      <c r="N33" s="140"/>
      <c r="O33" s="135"/>
      <c r="P33" s="136"/>
      <c r="Q33" s="137"/>
      <c r="R33" s="137"/>
      <c r="S33" s="137"/>
      <c r="T33" s="135"/>
      <c r="U33" s="141"/>
      <c r="V33" s="139"/>
      <c r="X33" s="105" t="s">
        <v>207</v>
      </c>
      <c r="Y33" s="106">
        <v>32</v>
      </c>
      <c r="Z33" s="107">
        <f t="shared" si="0"/>
        <v>1302.5</v>
      </c>
      <c r="AA33" s="108">
        <f t="shared" si="1"/>
        <v>72.36111111111111</v>
      </c>
      <c r="AB33" s="107">
        <v>623</v>
      </c>
      <c r="AC33" s="105">
        <v>66.5</v>
      </c>
      <c r="AD33" s="105">
        <v>79.5</v>
      </c>
      <c r="AE33" s="105">
        <v>87.5</v>
      </c>
      <c r="AF33" s="105">
        <v>78</v>
      </c>
      <c r="AG33" s="105">
        <v>61</v>
      </c>
      <c r="AH33" s="105">
        <v>83</v>
      </c>
      <c r="AI33" s="105">
        <v>79.5</v>
      </c>
      <c r="AJ33" s="105">
        <v>75</v>
      </c>
      <c r="AK33" s="105">
        <v>69.5</v>
      </c>
    </row>
    <row r="34" spans="3:37" ht="19.5" thickBot="1" thickTop="1">
      <c r="C34" s="94">
        <v>12</v>
      </c>
      <c r="D34" s="95">
        <v>41224</v>
      </c>
      <c r="E34" s="96"/>
      <c r="F34" s="97"/>
      <c r="G34" s="96"/>
      <c r="H34" s="98"/>
      <c r="I34" s="97"/>
      <c r="J34" s="99"/>
      <c r="K34" s="139"/>
      <c r="L34" s="100">
        <f>C34</f>
        <v>12</v>
      </c>
      <c r="M34" s="101"/>
      <c r="N34" s="102" t="s">
        <v>142</v>
      </c>
      <c r="O34" s="103" t="s">
        <v>147</v>
      </c>
      <c r="P34" s="104" t="s">
        <v>148</v>
      </c>
      <c r="Q34" s="100">
        <f>L34</f>
        <v>12</v>
      </c>
      <c r="R34" s="101"/>
      <c r="S34" s="102" t="s">
        <v>142</v>
      </c>
      <c r="T34" s="103" t="s">
        <v>147</v>
      </c>
      <c r="U34" s="104" t="s">
        <v>148</v>
      </c>
      <c r="V34" s="139"/>
      <c r="X34" s="105" t="s">
        <v>326</v>
      </c>
      <c r="Y34" s="106">
        <v>27</v>
      </c>
      <c r="Z34" s="107">
        <f t="shared" si="0"/>
        <v>1309.5</v>
      </c>
      <c r="AA34" s="108">
        <f t="shared" si="1"/>
        <v>72.75</v>
      </c>
      <c r="AB34" s="107">
        <v>668</v>
      </c>
      <c r="AC34" s="105">
        <v>66.5</v>
      </c>
      <c r="AD34" s="105">
        <v>75</v>
      </c>
      <c r="AE34" s="105">
        <v>73</v>
      </c>
      <c r="AF34" s="105">
        <v>69</v>
      </c>
      <c r="AG34" s="105">
        <v>74.5</v>
      </c>
      <c r="AH34" s="105">
        <v>66</v>
      </c>
      <c r="AI34" s="105">
        <v>62.5</v>
      </c>
      <c r="AJ34" s="105">
        <v>71</v>
      </c>
      <c r="AK34" s="105">
        <v>84</v>
      </c>
    </row>
    <row r="35" spans="1:37" ht="18.75" thickBot="1">
      <c r="A35">
        <v>2</v>
      </c>
      <c r="B35">
        <v>1</v>
      </c>
      <c r="C35" s="123"/>
      <c r="D35" s="95" t="str">
        <f>INDEX($D$2:$D$11,A35)</f>
        <v>F.C. DOWN UNDER</v>
      </c>
      <c r="E35" s="110">
        <v>4</v>
      </c>
      <c r="F35" s="111">
        <v>87.5</v>
      </c>
      <c r="G35" s="96" t="str">
        <f>INDEX($D$2:$D$11,B35)</f>
        <v>CUCCIOLI DI POGGIBONZI</v>
      </c>
      <c r="H35" s="110">
        <v>1</v>
      </c>
      <c r="I35" s="112">
        <v>73</v>
      </c>
      <c r="J35" s="99"/>
      <c r="K35" s="139"/>
      <c r="L35" s="113">
        <v>1</v>
      </c>
      <c r="M35" s="114" t="s">
        <v>69</v>
      </c>
      <c r="N35" s="106">
        <v>25</v>
      </c>
      <c r="O35" s="107">
        <v>874.5</v>
      </c>
      <c r="P35" s="116">
        <v>72.875</v>
      </c>
      <c r="Q35" s="113">
        <v>6</v>
      </c>
      <c r="R35" s="114" t="s">
        <v>70</v>
      </c>
      <c r="S35" s="106">
        <v>14</v>
      </c>
      <c r="T35" s="107">
        <v>829.5</v>
      </c>
      <c r="U35" s="108">
        <v>69.125</v>
      </c>
      <c r="V35" s="139"/>
      <c r="X35" s="105" t="s">
        <v>3</v>
      </c>
      <c r="Y35" s="106">
        <v>24</v>
      </c>
      <c r="Z35" s="107">
        <f t="shared" si="0"/>
        <v>1266</v>
      </c>
      <c r="AA35" s="108">
        <f t="shared" si="1"/>
        <v>70.33333333333333</v>
      </c>
      <c r="AB35" s="107">
        <v>617.5</v>
      </c>
      <c r="AC35" s="105">
        <v>66</v>
      </c>
      <c r="AD35" s="105">
        <v>79.5</v>
      </c>
      <c r="AE35" s="105">
        <v>59</v>
      </c>
      <c r="AF35" s="105">
        <v>80</v>
      </c>
      <c r="AG35" s="105">
        <v>65.5</v>
      </c>
      <c r="AH35" s="105">
        <v>79</v>
      </c>
      <c r="AI35" s="105">
        <v>75.5</v>
      </c>
      <c r="AJ35" s="105">
        <v>79.5</v>
      </c>
      <c r="AK35" s="105">
        <v>64.5</v>
      </c>
    </row>
    <row r="36" spans="1:37" ht="18.75" thickBot="1">
      <c r="A36">
        <v>10</v>
      </c>
      <c r="B36">
        <v>3</v>
      </c>
      <c r="C36" s="123"/>
      <c r="D36" s="95" t="str">
        <f>INDEX($D$2:$D$11,A36)</f>
        <v>WEB SOCCER</v>
      </c>
      <c r="E36" s="110">
        <v>2</v>
      </c>
      <c r="F36" s="111">
        <v>70.5</v>
      </c>
      <c r="G36" s="96" t="str">
        <f>INDEX($D$2:$D$11,B36)</f>
        <v>FENOMENALEX</v>
      </c>
      <c r="H36" s="147">
        <v>0</v>
      </c>
      <c r="I36" s="111">
        <v>59</v>
      </c>
      <c r="J36" s="99"/>
      <c r="K36" s="139"/>
      <c r="L36" s="118">
        <v>2</v>
      </c>
      <c r="M36" s="114" t="s">
        <v>207</v>
      </c>
      <c r="N36" s="106">
        <v>22</v>
      </c>
      <c r="O36" s="107">
        <v>856.5</v>
      </c>
      <c r="P36" s="116">
        <v>71.375</v>
      </c>
      <c r="Q36" s="118">
        <v>7</v>
      </c>
      <c r="R36" s="114" t="s">
        <v>3</v>
      </c>
      <c r="S36" s="106">
        <v>13</v>
      </c>
      <c r="T36" s="107">
        <v>822</v>
      </c>
      <c r="U36" s="108">
        <v>68.5</v>
      </c>
      <c r="V36" s="139"/>
      <c r="X36" s="105" t="s">
        <v>2</v>
      </c>
      <c r="Y36" s="106">
        <v>22</v>
      </c>
      <c r="Z36" s="107">
        <f t="shared" si="0"/>
        <v>1285.5</v>
      </c>
      <c r="AA36" s="108">
        <f t="shared" si="1"/>
        <v>71.41666666666667</v>
      </c>
      <c r="AB36" s="107">
        <v>634</v>
      </c>
      <c r="AC36" s="105">
        <v>85</v>
      </c>
      <c r="AD36" s="105">
        <v>76.5</v>
      </c>
      <c r="AE36" s="105">
        <v>79.5</v>
      </c>
      <c r="AF36" s="105">
        <v>62.5</v>
      </c>
      <c r="AG36" s="105">
        <v>73</v>
      </c>
      <c r="AH36" s="105">
        <v>63</v>
      </c>
      <c r="AI36" s="105">
        <v>67</v>
      </c>
      <c r="AJ36" s="105">
        <v>76</v>
      </c>
      <c r="AK36" s="105">
        <v>69</v>
      </c>
    </row>
    <row r="37" spans="1:37" ht="18.75" thickBot="1">
      <c r="A37">
        <v>9</v>
      </c>
      <c r="B37">
        <v>4</v>
      </c>
      <c r="C37" s="123"/>
      <c r="D37" s="95" t="str">
        <f>INDEX($D$2:$D$11,A37)</f>
        <v>NEW TIM</v>
      </c>
      <c r="E37" s="110">
        <v>2</v>
      </c>
      <c r="F37" s="112">
        <v>73</v>
      </c>
      <c r="G37" s="96" t="str">
        <f>INDEX($D$2:$D$11,B37)</f>
        <v>VAFFANCULO ALLA MAGGIORANZA</v>
      </c>
      <c r="H37" s="147">
        <v>3</v>
      </c>
      <c r="I37" s="111">
        <v>79.5</v>
      </c>
      <c r="J37" s="99"/>
      <c r="K37" s="139"/>
      <c r="L37" s="118">
        <v>3</v>
      </c>
      <c r="M37" s="114" t="s">
        <v>326</v>
      </c>
      <c r="N37" s="106">
        <v>20</v>
      </c>
      <c r="O37" s="107">
        <v>882.5</v>
      </c>
      <c r="P37" s="116">
        <v>73.54166666666667</v>
      </c>
      <c r="Q37" s="118">
        <v>8</v>
      </c>
      <c r="R37" s="114" t="s">
        <v>1</v>
      </c>
      <c r="S37" s="106">
        <v>12</v>
      </c>
      <c r="T37" s="107">
        <v>840</v>
      </c>
      <c r="U37" s="108">
        <v>70</v>
      </c>
      <c r="V37" s="139"/>
      <c r="X37" s="105" t="s">
        <v>1</v>
      </c>
      <c r="Y37" s="106">
        <v>22</v>
      </c>
      <c r="Z37" s="107">
        <f t="shared" si="0"/>
        <v>1258</v>
      </c>
      <c r="AA37" s="108">
        <f t="shared" si="1"/>
        <v>69.88888888888889</v>
      </c>
      <c r="AB37" s="107">
        <v>616.5</v>
      </c>
      <c r="AC37" s="105">
        <v>71.5</v>
      </c>
      <c r="AD37" s="105">
        <v>75.5</v>
      </c>
      <c r="AE37" s="105">
        <v>76.5</v>
      </c>
      <c r="AF37" s="105">
        <v>75.5</v>
      </c>
      <c r="AG37" s="105">
        <v>63</v>
      </c>
      <c r="AH37" s="105">
        <v>67</v>
      </c>
      <c r="AI37" s="105">
        <v>65</v>
      </c>
      <c r="AJ37" s="105">
        <v>77.5</v>
      </c>
      <c r="AK37" s="105">
        <v>70</v>
      </c>
    </row>
    <row r="38" spans="1:37" ht="18.75" thickBot="1">
      <c r="A38">
        <v>7</v>
      </c>
      <c r="B38">
        <v>5</v>
      </c>
      <c r="C38" s="123"/>
      <c r="D38" s="95" t="str">
        <f>INDEX($D$2:$D$11,A38)</f>
        <v>GEPPETTOS</v>
      </c>
      <c r="E38" s="110">
        <v>2</v>
      </c>
      <c r="F38" s="112">
        <v>76.5</v>
      </c>
      <c r="G38" s="96" t="str">
        <f>INDEX($D$2:$D$11,B38)</f>
        <v>TORMENTINO</v>
      </c>
      <c r="H38" s="147">
        <v>3</v>
      </c>
      <c r="I38" s="111">
        <v>81.5</v>
      </c>
      <c r="J38" s="99"/>
      <c r="K38" s="139"/>
      <c r="L38" s="118">
        <v>4</v>
      </c>
      <c r="M38" s="114" t="s">
        <v>2</v>
      </c>
      <c r="N38" s="106">
        <v>17</v>
      </c>
      <c r="O38" s="107">
        <v>875</v>
      </c>
      <c r="P38" s="116">
        <v>72.91666666666667</v>
      </c>
      <c r="Q38" s="118">
        <v>9</v>
      </c>
      <c r="R38" s="114" t="s">
        <v>5</v>
      </c>
      <c r="S38" s="106">
        <v>11</v>
      </c>
      <c r="T38" s="107">
        <v>805.5</v>
      </c>
      <c r="U38" s="108">
        <v>67.125</v>
      </c>
      <c r="V38" s="139"/>
      <c r="X38" s="105" t="s">
        <v>0</v>
      </c>
      <c r="Y38" s="106">
        <v>21</v>
      </c>
      <c r="Z38" s="107">
        <f t="shared" si="0"/>
        <v>1289</v>
      </c>
      <c r="AA38" s="108">
        <f t="shared" si="1"/>
        <v>71.61111111111111</v>
      </c>
      <c r="AB38" s="107">
        <v>652.5</v>
      </c>
      <c r="AC38" s="105">
        <v>74</v>
      </c>
      <c r="AD38" s="105">
        <v>75.5</v>
      </c>
      <c r="AE38" s="105">
        <v>71.5</v>
      </c>
      <c r="AF38" s="105">
        <v>66</v>
      </c>
      <c r="AG38" s="105">
        <v>68.5</v>
      </c>
      <c r="AH38" s="105">
        <v>65</v>
      </c>
      <c r="AI38" s="105">
        <v>77</v>
      </c>
      <c r="AJ38" s="105">
        <v>67</v>
      </c>
      <c r="AK38" s="105">
        <v>72</v>
      </c>
    </row>
    <row r="39" spans="1:37" ht="18.75" thickBot="1">
      <c r="A39">
        <v>8</v>
      </c>
      <c r="B39">
        <v>6</v>
      </c>
      <c r="C39" s="123"/>
      <c r="D39" s="95" t="str">
        <f>INDEX($D$2:$D$11,A39)</f>
        <v>LAUDANO VI PUNIRA'</v>
      </c>
      <c r="E39" s="110">
        <v>2</v>
      </c>
      <c r="F39" s="112">
        <v>71.5</v>
      </c>
      <c r="G39" s="96" t="str">
        <f>INDEX($D$2:$D$11,B39)</f>
        <v>ALBATROS</v>
      </c>
      <c r="H39" s="147">
        <v>0</v>
      </c>
      <c r="I39" s="111">
        <v>59.5</v>
      </c>
      <c r="J39" s="99"/>
      <c r="K39" s="139"/>
      <c r="L39" s="119">
        <v>5</v>
      </c>
      <c r="M39" s="114" t="s">
        <v>0</v>
      </c>
      <c r="N39" s="106">
        <v>16</v>
      </c>
      <c r="O39" s="107">
        <v>873.5</v>
      </c>
      <c r="P39" s="116">
        <v>72.79166666666667</v>
      </c>
      <c r="Q39" s="119">
        <v>10</v>
      </c>
      <c r="R39" s="121" t="s">
        <v>68</v>
      </c>
      <c r="S39" s="122">
        <v>8</v>
      </c>
      <c r="T39" s="107">
        <v>776</v>
      </c>
      <c r="U39" s="108">
        <v>64.66666666666667</v>
      </c>
      <c r="V39" s="139"/>
      <c r="X39" s="105" t="s">
        <v>70</v>
      </c>
      <c r="Y39" s="106">
        <v>20</v>
      </c>
      <c r="Z39" s="107">
        <f t="shared" si="0"/>
        <v>1250.5</v>
      </c>
      <c r="AA39" s="108">
        <f t="shared" si="1"/>
        <v>69.47222222222223</v>
      </c>
      <c r="AB39" s="107">
        <v>597.5</v>
      </c>
      <c r="AC39" s="105">
        <v>83</v>
      </c>
      <c r="AD39" s="105">
        <v>67.5</v>
      </c>
      <c r="AE39" s="105">
        <v>81.5</v>
      </c>
      <c r="AF39" s="105">
        <v>77.5</v>
      </c>
      <c r="AG39" s="105">
        <v>65.5</v>
      </c>
      <c r="AH39" s="105">
        <v>67</v>
      </c>
      <c r="AI39" s="105">
        <v>80</v>
      </c>
      <c r="AJ39" s="105">
        <v>69</v>
      </c>
      <c r="AK39" s="105">
        <v>62</v>
      </c>
    </row>
    <row r="40" spans="3:37" ht="18.75" thickTop="1">
      <c r="C40" s="123"/>
      <c r="D40" s="124"/>
      <c r="E40" s="125"/>
      <c r="F40" s="126"/>
      <c r="G40" s="125"/>
      <c r="H40" s="125"/>
      <c r="I40" s="126"/>
      <c r="J40" s="126"/>
      <c r="K40" s="139"/>
      <c r="L40" s="140"/>
      <c r="M40" s="140"/>
      <c r="N40" s="140"/>
      <c r="O40" s="135"/>
      <c r="P40" s="136"/>
      <c r="Q40" s="137"/>
      <c r="R40" s="137"/>
      <c r="S40" s="137"/>
      <c r="T40" s="135"/>
      <c r="U40" s="141"/>
      <c r="V40" s="139"/>
      <c r="X40" s="105" t="s">
        <v>5</v>
      </c>
      <c r="Y40" s="106">
        <v>16</v>
      </c>
      <c r="Z40" s="107">
        <f t="shared" si="0"/>
        <v>1197.5</v>
      </c>
      <c r="AA40" s="108">
        <f t="shared" si="1"/>
        <v>66.52777777777777</v>
      </c>
      <c r="AB40" s="107">
        <v>602</v>
      </c>
      <c r="AC40" s="105">
        <v>69</v>
      </c>
      <c r="AD40" s="105">
        <v>64</v>
      </c>
      <c r="AE40" s="105">
        <v>70.5</v>
      </c>
      <c r="AF40" s="105">
        <v>67.5</v>
      </c>
      <c r="AG40" s="105">
        <v>68</v>
      </c>
      <c r="AH40" s="105">
        <v>64</v>
      </c>
      <c r="AI40" s="105">
        <v>67</v>
      </c>
      <c r="AJ40" s="105">
        <v>60</v>
      </c>
      <c r="AK40" s="105">
        <v>65.5</v>
      </c>
    </row>
    <row r="41" spans="3:37" ht="18.75" thickBot="1">
      <c r="C41" s="123"/>
      <c r="D41" s="124"/>
      <c r="E41" s="125"/>
      <c r="F41" s="126"/>
      <c r="G41" s="125"/>
      <c r="H41" s="125"/>
      <c r="I41" s="126"/>
      <c r="J41" s="126"/>
      <c r="K41" s="139"/>
      <c r="L41" s="140"/>
      <c r="M41" s="140"/>
      <c r="N41" s="140"/>
      <c r="O41" s="135"/>
      <c r="P41" s="136"/>
      <c r="Q41" s="137"/>
      <c r="R41" s="137"/>
      <c r="S41" s="137"/>
      <c r="T41" s="135"/>
      <c r="U41" s="141"/>
      <c r="V41" s="139"/>
      <c r="X41" s="105" t="s">
        <v>68</v>
      </c>
      <c r="Y41" s="106">
        <v>14</v>
      </c>
      <c r="Z41" s="107">
        <f t="shared" si="0"/>
        <v>1197</v>
      </c>
      <c r="AA41" s="108">
        <f t="shared" si="1"/>
        <v>66.5</v>
      </c>
      <c r="AB41" s="107">
        <v>585.5</v>
      </c>
      <c r="AC41" s="105">
        <v>70.5</v>
      </c>
      <c r="AD41" s="105">
        <v>60.5</v>
      </c>
      <c r="AE41" s="105">
        <v>59.5</v>
      </c>
      <c r="AF41" s="105">
        <v>63.5</v>
      </c>
      <c r="AG41" s="105">
        <v>73.5</v>
      </c>
      <c r="AH41" s="105">
        <v>63</v>
      </c>
      <c r="AI41" s="105">
        <v>74</v>
      </c>
      <c r="AJ41" s="105">
        <v>79</v>
      </c>
      <c r="AK41" s="105">
        <v>68</v>
      </c>
    </row>
    <row r="42" spans="3:30" ht="19.5" thickBot="1" thickTop="1">
      <c r="C42" s="94">
        <v>13</v>
      </c>
      <c r="D42" s="95">
        <v>41231</v>
      </c>
      <c r="E42" s="96"/>
      <c r="F42" s="97"/>
      <c r="G42" s="96"/>
      <c r="H42" s="98"/>
      <c r="I42" s="97"/>
      <c r="J42" s="99"/>
      <c r="K42" s="139"/>
      <c r="L42" s="100">
        <f>C42</f>
        <v>13</v>
      </c>
      <c r="M42" s="101"/>
      <c r="N42" s="102" t="s">
        <v>142</v>
      </c>
      <c r="O42" s="103" t="s">
        <v>147</v>
      </c>
      <c r="P42" s="104" t="s">
        <v>148</v>
      </c>
      <c r="Q42" s="100">
        <f>L42</f>
        <v>13</v>
      </c>
      <c r="R42" s="101"/>
      <c r="S42" s="102" t="s">
        <v>142</v>
      </c>
      <c r="T42" s="103" t="s">
        <v>147</v>
      </c>
      <c r="U42" s="104" t="s">
        <v>148</v>
      </c>
      <c r="V42" s="139"/>
      <c r="Z42"/>
      <c r="AD42" s="71"/>
    </row>
    <row r="43" spans="1:30" ht="18.75" thickBot="1">
      <c r="A43">
        <v>3</v>
      </c>
      <c r="B43">
        <v>1</v>
      </c>
      <c r="C43" s="123"/>
      <c r="D43" s="95" t="str">
        <f>INDEX($D$2:$D$11,A43)</f>
        <v>FENOMENALEX</v>
      </c>
      <c r="E43" s="110">
        <v>3</v>
      </c>
      <c r="F43" s="111">
        <v>80</v>
      </c>
      <c r="G43" s="96" t="str">
        <f>INDEX($D$2:$D$11,B43)</f>
        <v>CUCCIOLI DI POGGIBONZI</v>
      </c>
      <c r="H43" s="110">
        <v>1</v>
      </c>
      <c r="I43" s="112">
        <v>69</v>
      </c>
      <c r="J43" s="99"/>
      <c r="K43" s="139"/>
      <c r="L43" s="113">
        <v>1</v>
      </c>
      <c r="M43" s="129" t="s">
        <v>69</v>
      </c>
      <c r="N43" s="130">
        <v>28</v>
      </c>
      <c r="O43" s="131">
        <v>950</v>
      </c>
      <c r="P43" s="116">
        <v>73.07692307692308</v>
      </c>
      <c r="Q43" s="113">
        <v>6</v>
      </c>
      <c r="R43" s="129" t="s">
        <v>3</v>
      </c>
      <c r="S43" s="130">
        <v>16</v>
      </c>
      <c r="T43" s="131">
        <v>902</v>
      </c>
      <c r="U43" s="116">
        <v>69.38461538461539</v>
      </c>
      <c r="V43" s="139"/>
      <c r="Z43"/>
      <c r="AD43" s="71"/>
    </row>
    <row r="44" spans="1:30" ht="18.75" thickBot="1">
      <c r="A44">
        <v>5</v>
      </c>
      <c r="B44">
        <v>2</v>
      </c>
      <c r="C44" s="123"/>
      <c r="D44" s="95" t="str">
        <f>INDEX($D$2:$D$11,A44)</f>
        <v>TORMENTINO</v>
      </c>
      <c r="E44" s="110">
        <v>2</v>
      </c>
      <c r="F44" s="111">
        <v>77.5</v>
      </c>
      <c r="G44" s="96" t="str">
        <f>INDEX($D$2:$D$11,B44)</f>
        <v>F.C. DOWN UNDER</v>
      </c>
      <c r="H44" s="147">
        <v>2</v>
      </c>
      <c r="I44" s="111">
        <v>78</v>
      </c>
      <c r="J44" s="99"/>
      <c r="K44" s="139"/>
      <c r="L44" s="118">
        <v>2</v>
      </c>
      <c r="M44" s="132" t="s">
        <v>207</v>
      </c>
      <c r="N44" s="106">
        <v>23</v>
      </c>
      <c r="O44" s="107">
        <v>934.5</v>
      </c>
      <c r="P44" s="116">
        <v>71.88461538461539</v>
      </c>
      <c r="Q44" s="118">
        <v>7</v>
      </c>
      <c r="R44" s="132" t="s">
        <v>1</v>
      </c>
      <c r="S44" s="106">
        <v>15</v>
      </c>
      <c r="T44" s="107">
        <v>915.5</v>
      </c>
      <c r="U44" s="116">
        <v>70.42307692307692</v>
      </c>
      <c r="V44" s="139"/>
      <c r="Z44"/>
      <c r="AD44" s="71"/>
    </row>
    <row r="45" spans="1:30" ht="18.75" thickBot="1">
      <c r="A45">
        <v>7</v>
      </c>
      <c r="B45">
        <v>8</v>
      </c>
      <c r="C45" s="123"/>
      <c r="D45" s="95" t="str">
        <f>INDEX($D$2:$D$11,A45)</f>
        <v>GEPPETTOS</v>
      </c>
      <c r="E45" s="110">
        <v>3</v>
      </c>
      <c r="F45" s="112">
        <v>75.5</v>
      </c>
      <c r="G45" s="96" t="str">
        <f>INDEX($D$2:$D$11,B45)</f>
        <v>LAUDANO VI PUNIRA'</v>
      </c>
      <c r="H45" s="147">
        <v>1</v>
      </c>
      <c r="I45" s="111">
        <v>66</v>
      </c>
      <c r="J45" s="99"/>
      <c r="K45" s="139"/>
      <c r="L45" s="118">
        <v>3</v>
      </c>
      <c r="M45" s="132" t="s">
        <v>326</v>
      </c>
      <c r="N45" s="106">
        <v>20</v>
      </c>
      <c r="O45" s="107">
        <v>951.5</v>
      </c>
      <c r="P45" s="116">
        <v>73.1923076923077</v>
      </c>
      <c r="Q45" s="118">
        <v>8</v>
      </c>
      <c r="R45" s="132" t="s">
        <v>70</v>
      </c>
      <c r="S45" s="106">
        <v>15</v>
      </c>
      <c r="T45" s="107">
        <v>907</v>
      </c>
      <c r="U45" s="116">
        <v>69.76923076923077</v>
      </c>
      <c r="V45" s="139"/>
      <c r="Z45"/>
      <c r="AD45" s="71"/>
    </row>
    <row r="46" spans="1:30" ht="18.75" thickBot="1">
      <c r="A46">
        <v>6</v>
      </c>
      <c r="B46">
        <v>9</v>
      </c>
      <c r="C46" s="123"/>
      <c r="D46" s="95" t="str">
        <f>INDEX($D$2:$D$11,A46)</f>
        <v>ALBATROS</v>
      </c>
      <c r="E46" s="110">
        <v>0</v>
      </c>
      <c r="F46" s="112">
        <v>63.5</v>
      </c>
      <c r="G46" s="96" t="str">
        <f>INDEX($D$2:$D$11,B46)</f>
        <v>NEW TIM</v>
      </c>
      <c r="H46" s="147">
        <v>3</v>
      </c>
      <c r="I46" s="111">
        <v>75.5</v>
      </c>
      <c r="J46" s="99"/>
      <c r="K46" s="139"/>
      <c r="L46" s="118">
        <v>4</v>
      </c>
      <c r="M46" s="132" t="s">
        <v>2</v>
      </c>
      <c r="N46" s="106">
        <v>17</v>
      </c>
      <c r="O46" s="107">
        <v>937.5</v>
      </c>
      <c r="P46" s="116">
        <v>72.11538461538461</v>
      </c>
      <c r="Q46" s="118">
        <v>9</v>
      </c>
      <c r="R46" s="132" t="s">
        <v>5</v>
      </c>
      <c r="S46" s="106">
        <v>14</v>
      </c>
      <c r="T46" s="107">
        <v>873</v>
      </c>
      <c r="U46" s="116">
        <v>67.15384615384616</v>
      </c>
      <c r="V46" s="139"/>
      <c r="Z46"/>
      <c r="AD46" s="71"/>
    </row>
    <row r="47" spans="1:30" ht="18.75" thickBot="1">
      <c r="A47">
        <v>4</v>
      </c>
      <c r="B47">
        <v>10</v>
      </c>
      <c r="C47" s="123"/>
      <c r="D47" s="95" t="str">
        <f>INDEX($D$2:$D$11,A47)</f>
        <v>VAFFANCULO ALLA MAGGIORANZA</v>
      </c>
      <c r="E47" s="110">
        <v>0</v>
      </c>
      <c r="F47" s="112">
        <v>62.5</v>
      </c>
      <c r="G47" s="96" t="str">
        <f>INDEX($D$2:$D$11,B47)</f>
        <v>WEB SOCCER</v>
      </c>
      <c r="H47" s="147">
        <v>1</v>
      </c>
      <c r="I47" s="111">
        <v>67.5</v>
      </c>
      <c r="J47" s="99"/>
      <c r="K47" s="139"/>
      <c r="L47" s="119">
        <v>5</v>
      </c>
      <c r="M47" s="133" t="s">
        <v>0</v>
      </c>
      <c r="N47" s="122">
        <v>16</v>
      </c>
      <c r="O47" s="134">
        <v>939.5</v>
      </c>
      <c r="P47" s="116">
        <v>72.26923076923077</v>
      </c>
      <c r="Q47" s="119">
        <v>10</v>
      </c>
      <c r="R47" s="133" t="s">
        <v>68</v>
      </c>
      <c r="S47" s="122">
        <v>8</v>
      </c>
      <c r="T47" s="134">
        <v>839.5</v>
      </c>
      <c r="U47" s="116">
        <v>64.57692307692308</v>
      </c>
      <c r="V47" s="139"/>
      <c r="Z47"/>
      <c r="AD47" s="71"/>
    </row>
    <row r="48" spans="3:30" ht="15" thickTop="1">
      <c r="C48" s="123"/>
      <c r="D48" s="124"/>
      <c r="E48" s="125"/>
      <c r="F48" s="126"/>
      <c r="G48" s="125"/>
      <c r="H48" s="125"/>
      <c r="I48" s="126"/>
      <c r="J48" s="126"/>
      <c r="K48" s="139"/>
      <c r="L48" s="140"/>
      <c r="M48" s="140"/>
      <c r="N48" s="140"/>
      <c r="O48" s="135"/>
      <c r="P48" s="136"/>
      <c r="Q48" s="137"/>
      <c r="R48" s="137"/>
      <c r="S48" s="137"/>
      <c r="T48" s="135"/>
      <c r="U48" s="141"/>
      <c r="V48" s="139"/>
      <c r="Z48"/>
      <c r="AD48" s="71"/>
    </row>
    <row r="49" spans="3:30" ht="14.25">
      <c r="C49" s="123"/>
      <c r="D49" s="124"/>
      <c r="E49" s="125"/>
      <c r="F49" s="126"/>
      <c r="G49" s="125"/>
      <c r="H49" s="125"/>
      <c r="I49" s="126"/>
      <c r="J49" s="126"/>
      <c r="K49" s="139"/>
      <c r="L49" s="140"/>
      <c r="M49" s="140"/>
      <c r="N49" s="140"/>
      <c r="O49" s="135"/>
      <c r="P49" s="136"/>
      <c r="Q49" s="137"/>
      <c r="R49" s="137"/>
      <c r="S49" s="137"/>
      <c r="T49" s="135"/>
      <c r="U49" s="141"/>
      <c r="V49" s="139"/>
      <c r="Z49"/>
      <c r="AD49" s="71"/>
    </row>
    <row r="50" spans="3:30" ht="18">
      <c r="C50" s="94">
        <v>14</v>
      </c>
      <c r="D50" s="95">
        <v>41238</v>
      </c>
      <c r="E50" s="96"/>
      <c r="F50" s="97"/>
      <c r="G50" s="96"/>
      <c r="H50" s="98"/>
      <c r="I50" s="97"/>
      <c r="J50" s="99"/>
      <c r="K50" s="139"/>
      <c r="L50" s="100">
        <f>C50</f>
        <v>14</v>
      </c>
      <c r="M50" s="101"/>
      <c r="N50" s="102" t="s">
        <v>142</v>
      </c>
      <c r="O50" s="103" t="s">
        <v>147</v>
      </c>
      <c r="P50" s="104" t="s">
        <v>148</v>
      </c>
      <c r="Q50" s="100">
        <f>L50</f>
        <v>14</v>
      </c>
      <c r="R50" s="101"/>
      <c r="S50" s="102" t="s">
        <v>142</v>
      </c>
      <c r="T50" s="103" t="s">
        <v>147</v>
      </c>
      <c r="U50" s="104" t="s">
        <v>148</v>
      </c>
      <c r="V50" s="139"/>
      <c r="Z50"/>
      <c r="AD50" s="71"/>
    </row>
    <row r="51" spans="1:30" ht="18">
      <c r="A51">
        <v>2</v>
      </c>
      <c r="B51">
        <v>3</v>
      </c>
      <c r="C51" s="123"/>
      <c r="D51" s="95" t="str">
        <f>INDEX($D$2:$D$11,A51)</f>
        <v>F.C. DOWN UNDER</v>
      </c>
      <c r="E51" s="110">
        <v>0</v>
      </c>
      <c r="F51" s="111">
        <v>61</v>
      </c>
      <c r="G51" s="96" t="str">
        <f>INDEX($D$2:$D$11,B51)</f>
        <v>FENOMENALEX</v>
      </c>
      <c r="H51" s="110">
        <v>0</v>
      </c>
      <c r="I51" s="112">
        <v>65.5</v>
      </c>
      <c r="J51" s="99"/>
      <c r="K51" s="139"/>
      <c r="L51" s="113">
        <v>1</v>
      </c>
      <c r="M51" s="114" t="s">
        <v>69</v>
      </c>
      <c r="N51" s="106">
        <v>29</v>
      </c>
      <c r="O51" s="107">
        <v>1013</v>
      </c>
      <c r="P51" s="115">
        <v>72.35714285714286</v>
      </c>
      <c r="Q51" s="113">
        <v>6</v>
      </c>
      <c r="R51" s="129" t="s">
        <v>3</v>
      </c>
      <c r="S51" s="130">
        <v>17</v>
      </c>
      <c r="T51" s="131">
        <v>967.5</v>
      </c>
      <c r="U51" s="116">
        <v>69.10714285714286</v>
      </c>
      <c r="V51" s="139"/>
      <c r="Z51"/>
      <c r="AD51" s="71"/>
    </row>
    <row r="52" spans="1:26" ht="18">
      <c r="A52">
        <v>1</v>
      </c>
      <c r="B52">
        <v>4</v>
      </c>
      <c r="C52" s="123"/>
      <c r="D52" s="95" t="str">
        <f>INDEX($D$2:$D$11,A52)</f>
        <v>CUCCIOLI DI POGGIBONZI</v>
      </c>
      <c r="E52" s="110">
        <v>2</v>
      </c>
      <c r="F52" s="111">
        <v>74.5</v>
      </c>
      <c r="G52" s="96" t="str">
        <f>INDEX($D$2:$D$11,B52)</f>
        <v>VAFFANCULO ALLA MAGGIORANZA</v>
      </c>
      <c r="H52" s="110">
        <v>2</v>
      </c>
      <c r="I52" s="111">
        <v>73</v>
      </c>
      <c r="J52" s="99"/>
      <c r="K52" s="139"/>
      <c r="L52" s="118">
        <v>2</v>
      </c>
      <c r="M52" s="114" t="s">
        <v>207</v>
      </c>
      <c r="N52" s="106">
        <v>24</v>
      </c>
      <c r="O52" s="107">
        <v>995.5</v>
      </c>
      <c r="P52" s="115">
        <v>71.10714285714286</v>
      </c>
      <c r="Q52" s="118">
        <v>7</v>
      </c>
      <c r="R52" s="132" t="s">
        <v>1</v>
      </c>
      <c r="S52" s="106">
        <v>16</v>
      </c>
      <c r="T52" s="107">
        <v>978.5</v>
      </c>
      <c r="U52" s="116">
        <v>69.89285714285714</v>
      </c>
      <c r="V52" s="139"/>
      <c r="Z52"/>
    </row>
    <row r="53" spans="1:26" ht="18">
      <c r="A53">
        <v>8</v>
      </c>
      <c r="B53">
        <v>5</v>
      </c>
      <c r="C53" s="123"/>
      <c r="D53" s="95" t="str">
        <f>INDEX($D$2:$D$11,A53)</f>
        <v>LAUDANO VI PUNIRA'</v>
      </c>
      <c r="E53" s="110">
        <v>0</v>
      </c>
      <c r="F53" s="112">
        <v>68.5</v>
      </c>
      <c r="G53" s="96" t="str">
        <f>INDEX($D$2:$D$11,B53)</f>
        <v>TORMENTINO</v>
      </c>
      <c r="H53" s="110">
        <v>0</v>
      </c>
      <c r="I53" s="111">
        <v>65.5</v>
      </c>
      <c r="J53" s="99"/>
      <c r="K53" s="139"/>
      <c r="L53" s="118">
        <v>3</v>
      </c>
      <c r="M53" s="114" t="s">
        <v>326</v>
      </c>
      <c r="N53" s="106">
        <v>21</v>
      </c>
      <c r="O53" s="107">
        <v>1026</v>
      </c>
      <c r="P53" s="115">
        <v>73.28571428571429</v>
      </c>
      <c r="Q53" s="118">
        <v>8</v>
      </c>
      <c r="R53" s="132" t="s">
        <v>70</v>
      </c>
      <c r="S53" s="106">
        <v>16</v>
      </c>
      <c r="T53" s="107">
        <v>972.5</v>
      </c>
      <c r="U53" s="116">
        <v>69.46428571428571</v>
      </c>
      <c r="V53" s="139"/>
      <c r="Z53"/>
    </row>
    <row r="54" spans="1:26" ht="18">
      <c r="A54">
        <v>10</v>
      </c>
      <c r="B54">
        <v>6</v>
      </c>
      <c r="C54" s="123"/>
      <c r="D54" s="95" t="str">
        <f>INDEX($D$2:$D$11,A54)</f>
        <v>WEB SOCCER</v>
      </c>
      <c r="E54" s="110">
        <v>1</v>
      </c>
      <c r="F54" s="112">
        <v>68</v>
      </c>
      <c r="G54" s="96" t="str">
        <f>INDEX($D$2:$D$11,B54)</f>
        <v>ALBATROS</v>
      </c>
      <c r="H54" s="110">
        <v>2</v>
      </c>
      <c r="I54" s="111">
        <v>73.5</v>
      </c>
      <c r="J54" s="99"/>
      <c r="K54" s="139"/>
      <c r="L54" s="118">
        <v>4</v>
      </c>
      <c r="M54" s="114" t="s">
        <v>2</v>
      </c>
      <c r="N54" s="106">
        <v>18</v>
      </c>
      <c r="O54" s="107">
        <v>1010.5</v>
      </c>
      <c r="P54" s="115">
        <v>72.17857142857143</v>
      </c>
      <c r="Q54" s="118">
        <v>9</v>
      </c>
      <c r="R54" s="132" t="s">
        <v>5</v>
      </c>
      <c r="S54" s="106">
        <v>14</v>
      </c>
      <c r="T54" s="107">
        <v>941</v>
      </c>
      <c r="U54" s="116">
        <v>67.21428571428571</v>
      </c>
      <c r="V54" s="139"/>
      <c r="Z54"/>
    </row>
    <row r="55" spans="1:26" ht="18">
      <c r="A55">
        <v>9</v>
      </c>
      <c r="B55">
        <v>7</v>
      </c>
      <c r="C55" s="123"/>
      <c r="D55" s="95" t="str">
        <f>INDEX($D$2:$D$11,A55)</f>
        <v>NEW TIM</v>
      </c>
      <c r="E55" s="110">
        <v>0</v>
      </c>
      <c r="F55" s="112">
        <v>63</v>
      </c>
      <c r="G55" s="96" t="str">
        <f>INDEX($D$2:$D$11,B55)</f>
        <v>GEPPETTOS</v>
      </c>
      <c r="H55" s="110">
        <v>0</v>
      </c>
      <c r="I55" s="111">
        <v>63</v>
      </c>
      <c r="J55" s="99"/>
      <c r="K55" s="139"/>
      <c r="L55" s="119">
        <v>5</v>
      </c>
      <c r="M55" s="114" t="s">
        <v>0</v>
      </c>
      <c r="N55" s="106">
        <v>17</v>
      </c>
      <c r="O55" s="107">
        <v>1008</v>
      </c>
      <c r="P55" s="115">
        <v>72</v>
      </c>
      <c r="Q55" s="119">
        <v>10</v>
      </c>
      <c r="R55" s="133" t="s">
        <v>68</v>
      </c>
      <c r="S55" s="122">
        <v>11</v>
      </c>
      <c r="T55" s="134">
        <v>913</v>
      </c>
      <c r="U55" s="116">
        <v>65.21428571428571</v>
      </c>
      <c r="V55" s="139"/>
      <c r="Z55"/>
    </row>
    <row r="56" spans="3:26" ht="14.25">
      <c r="C56" s="123"/>
      <c r="D56" s="124"/>
      <c r="E56" s="125"/>
      <c r="F56" s="126"/>
      <c r="G56" s="125"/>
      <c r="H56" s="125"/>
      <c r="I56" s="126"/>
      <c r="J56" s="126"/>
      <c r="K56" s="139"/>
      <c r="L56" s="140"/>
      <c r="M56"/>
      <c r="N56"/>
      <c r="P56" s="74"/>
      <c r="Q56" s="137"/>
      <c r="R56" s="137"/>
      <c r="S56" s="137"/>
      <c r="T56" s="135"/>
      <c r="U56" s="141"/>
      <c r="V56" s="139"/>
      <c r="Z56"/>
    </row>
    <row r="57" spans="3:26" ht="14.25">
      <c r="C57" s="123"/>
      <c r="D57" s="124"/>
      <c r="E57" s="125"/>
      <c r="F57" s="126"/>
      <c r="G57" s="125"/>
      <c r="H57" s="125"/>
      <c r="I57" s="126"/>
      <c r="J57" s="126"/>
      <c r="K57" s="139"/>
      <c r="L57" s="140"/>
      <c r="M57"/>
      <c r="N57"/>
      <c r="P57" s="74"/>
      <c r="Q57" s="137"/>
      <c r="R57" s="137"/>
      <c r="S57" s="137"/>
      <c r="T57" s="135"/>
      <c r="U57" s="141"/>
      <c r="V57" s="139"/>
      <c r="Z57"/>
    </row>
    <row r="58" spans="3:26" ht="18">
      <c r="C58" s="94">
        <v>15</v>
      </c>
      <c r="D58" s="95">
        <v>41245</v>
      </c>
      <c r="E58" s="96"/>
      <c r="F58" s="97"/>
      <c r="G58" s="96"/>
      <c r="H58" s="98"/>
      <c r="I58" s="97"/>
      <c r="J58" s="99"/>
      <c r="K58" s="139"/>
      <c r="L58" s="100">
        <f>C58</f>
        <v>15</v>
      </c>
      <c r="M58" s="101"/>
      <c r="N58" s="102" t="s">
        <v>142</v>
      </c>
      <c r="O58" s="103" t="s">
        <v>147</v>
      </c>
      <c r="P58" s="104" t="s">
        <v>148</v>
      </c>
      <c r="Q58" s="100">
        <f>L58</f>
        <v>15</v>
      </c>
      <c r="R58" s="101"/>
      <c r="S58" s="102" t="s">
        <v>142</v>
      </c>
      <c r="T58" s="103" t="s">
        <v>147</v>
      </c>
      <c r="U58" s="104" t="s">
        <v>148</v>
      </c>
      <c r="V58" s="139"/>
      <c r="Z58"/>
    </row>
    <row r="59" spans="1:26" ht="18">
      <c r="A59">
        <v>6</v>
      </c>
      <c r="B59">
        <v>1</v>
      </c>
      <c r="C59" s="123"/>
      <c r="D59" s="95" t="str">
        <f>INDEX($D$2:$D$11,A59)</f>
        <v>ALBATROS</v>
      </c>
      <c r="E59" s="110">
        <v>0</v>
      </c>
      <c r="F59" s="111">
        <v>63</v>
      </c>
      <c r="G59" s="96" t="str">
        <f>INDEX($D$2:$D$11,B59)</f>
        <v>CUCCIOLI DI POGGIBONZI</v>
      </c>
      <c r="H59" s="110">
        <v>0</v>
      </c>
      <c r="I59" s="112">
        <v>66</v>
      </c>
      <c r="J59" s="99"/>
      <c r="K59" s="139"/>
      <c r="L59" s="113">
        <v>1</v>
      </c>
      <c r="M59" s="150" t="s">
        <v>69</v>
      </c>
      <c r="N59" s="130">
        <v>32</v>
      </c>
      <c r="O59" s="131">
        <v>1086.5</v>
      </c>
      <c r="P59" s="116">
        <v>72.43333333333334</v>
      </c>
      <c r="Q59" s="113">
        <v>6</v>
      </c>
      <c r="R59" s="150" t="s">
        <v>0</v>
      </c>
      <c r="S59" s="130">
        <v>17</v>
      </c>
      <c r="T59" s="131">
        <v>1073</v>
      </c>
      <c r="U59" s="116">
        <v>71.53333333333333</v>
      </c>
      <c r="V59" s="139"/>
      <c r="Z59"/>
    </row>
    <row r="60" spans="1:26" ht="18">
      <c r="A60">
        <v>4</v>
      </c>
      <c r="B60">
        <v>2</v>
      </c>
      <c r="C60" s="123"/>
      <c r="D60" s="95" t="str">
        <f>INDEX($D$2:$D$11,A60)</f>
        <v>VAFFANCULO ALLA MAGGIORANZA</v>
      </c>
      <c r="E60" s="110">
        <v>0</v>
      </c>
      <c r="F60" s="111">
        <v>63</v>
      </c>
      <c r="G60" s="96" t="str">
        <f>INDEX($D$2:$D$11,B60)</f>
        <v>F.C. DOWN UNDER</v>
      </c>
      <c r="H60" s="110">
        <v>5</v>
      </c>
      <c r="I60" s="111">
        <v>83</v>
      </c>
      <c r="J60" s="99"/>
      <c r="K60" s="151"/>
      <c r="L60" s="118">
        <v>2</v>
      </c>
      <c r="M60" s="152" t="s">
        <v>207</v>
      </c>
      <c r="N60" s="106">
        <v>27</v>
      </c>
      <c r="O60" s="107">
        <v>1078.5</v>
      </c>
      <c r="P60" s="153">
        <v>71.9</v>
      </c>
      <c r="Q60" s="118">
        <v>7</v>
      </c>
      <c r="R60" s="152" t="s">
        <v>1</v>
      </c>
      <c r="S60" s="106">
        <v>17</v>
      </c>
      <c r="T60" s="107">
        <v>1045.5</v>
      </c>
      <c r="U60" s="153">
        <v>69.7</v>
      </c>
      <c r="V60" s="151"/>
      <c r="Z60"/>
    </row>
    <row r="61" spans="1:26" ht="18">
      <c r="A61">
        <v>5</v>
      </c>
      <c r="B61">
        <v>3</v>
      </c>
      <c r="C61" s="123"/>
      <c r="D61" s="95" t="str">
        <f>INDEX($D$2:$D$11,A61)</f>
        <v>TORMENTINO</v>
      </c>
      <c r="E61" s="110">
        <v>1</v>
      </c>
      <c r="F61" s="112">
        <v>67</v>
      </c>
      <c r="G61" s="96" t="str">
        <f>INDEX($D$2:$D$11,B61)</f>
        <v>FENOMENALEX</v>
      </c>
      <c r="H61" s="110">
        <v>4</v>
      </c>
      <c r="I61" s="111">
        <v>79</v>
      </c>
      <c r="J61" s="99"/>
      <c r="K61" s="151"/>
      <c r="L61" s="118">
        <v>3</v>
      </c>
      <c r="M61" s="152" t="s">
        <v>326</v>
      </c>
      <c r="N61" s="106">
        <v>22</v>
      </c>
      <c r="O61" s="107">
        <v>1092</v>
      </c>
      <c r="P61" s="153">
        <v>72.8</v>
      </c>
      <c r="Q61" s="118">
        <v>8</v>
      </c>
      <c r="R61" s="152" t="s">
        <v>70</v>
      </c>
      <c r="S61" s="106">
        <v>16</v>
      </c>
      <c r="T61" s="107">
        <v>1039.5</v>
      </c>
      <c r="U61" s="153">
        <v>69.3</v>
      </c>
      <c r="V61" s="151"/>
      <c r="Z61"/>
    </row>
    <row r="62" spans="1:26" ht="18">
      <c r="A62">
        <v>8</v>
      </c>
      <c r="B62">
        <v>9</v>
      </c>
      <c r="C62" s="123"/>
      <c r="D62" s="95" t="str">
        <f>INDEX($D$2:$D$11,A62)</f>
        <v>LAUDANO VI PUNIRA'</v>
      </c>
      <c r="E62" s="110">
        <v>0</v>
      </c>
      <c r="F62" s="112">
        <v>65</v>
      </c>
      <c r="G62" s="96" t="str">
        <f>INDEX($D$2:$D$11,B62)</f>
        <v>NEW TIM</v>
      </c>
      <c r="H62" s="110">
        <v>2</v>
      </c>
      <c r="I62" s="111">
        <v>73.5</v>
      </c>
      <c r="J62" s="99"/>
      <c r="K62" s="151"/>
      <c r="L62" s="118">
        <v>4</v>
      </c>
      <c r="M62" s="152" t="s">
        <v>3</v>
      </c>
      <c r="N62" s="106">
        <v>20</v>
      </c>
      <c r="O62" s="107">
        <v>1046.5</v>
      </c>
      <c r="P62" s="153">
        <v>69.76666666666667</v>
      </c>
      <c r="Q62" s="118">
        <v>9</v>
      </c>
      <c r="R62" s="152" t="s">
        <v>5</v>
      </c>
      <c r="S62" s="106">
        <v>15</v>
      </c>
      <c r="T62" s="107">
        <v>1005</v>
      </c>
      <c r="U62" s="153">
        <v>67</v>
      </c>
      <c r="V62" s="151"/>
      <c r="Z62"/>
    </row>
    <row r="63" spans="1:26" ht="18">
      <c r="A63">
        <v>7</v>
      </c>
      <c r="B63">
        <v>10</v>
      </c>
      <c r="C63" s="123"/>
      <c r="D63" s="95" t="str">
        <f>INDEX($D$2:$D$11,A63)</f>
        <v>GEPPETTOS</v>
      </c>
      <c r="E63" s="110">
        <v>0</v>
      </c>
      <c r="F63" s="112">
        <v>67</v>
      </c>
      <c r="G63" s="96" t="str">
        <f>INDEX($D$2:$D$11,B63)</f>
        <v>WEB SOCCER</v>
      </c>
      <c r="H63" s="110">
        <v>0</v>
      </c>
      <c r="I63" s="111">
        <v>64</v>
      </c>
      <c r="J63" s="99"/>
      <c r="K63" s="151"/>
      <c r="L63" s="119">
        <v>5</v>
      </c>
      <c r="M63" s="155" t="s">
        <v>2</v>
      </c>
      <c r="N63" s="122">
        <v>18</v>
      </c>
      <c r="O63" s="134">
        <v>1073.5</v>
      </c>
      <c r="P63" s="156">
        <v>71.56666666666666</v>
      </c>
      <c r="Q63" s="119">
        <v>10</v>
      </c>
      <c r="R63" s="155" t="s">
        <v>68</v>
      </c>
      <c r="S63" s="122">
        <v>12</v>
      </c>
      <c r="T63" s="134">
        <v>976</v>
      </c>
      <c r="U63" s="156">
        <v>65.06666666666666</v>
      </c>
      <c r="V63" s="151"/>
      <c r="Z63"/>
    </row>
    <row r="64" spans="3:26" ht="14.25">
      <c r="C64" s="123"/>
      <c r="D64" s="124"/>
      <c r="E64" s="125"/>
      <c r="F64" s="126"/>
      <c r="G64" s="125"/>
      <c r="H64" s="125"/>
      <c r="I64" s="126"/>
      <c r="J64" s="126"/>
      <c r="K64" s="151"/>
      <c r="L64" s="157"/>
      <c r="M64" s="157"/>
      <c r="N64" s="157"/>
      <c r="O64" s="158"/>
      <c r="P64" s="159"/>
      <c r="Q64" s="160"/>
      <c r="R64" s="160"/>
      <c r="S64" s="160"/>
      <c r="T64" s="158"/>
      <c r="U64" s="161"/>
      <c r="V64" s="151"/>
      <c r="Z64"/>
    </row>
    <row r="65" spans="3:26" ht="15" customHeight="1">
      <c r="C65" s="123"/>
      <c r="D65" s="124"/>
      <c r="E65" s="125"/>
      <c r="F65" s="126"/>
      <c r="G65" s="125"/>
      <c r="H65" s="125"/>
      <c r="I65" s="126"/>
      <c r="J65" s="126"/>
      <c r="K65" s="151"/>
      <c r="L65" s="157"/>
      <c r="M65"/>
      <c r="N65"/>
      <c r="P65" s="159"/>
      <c r="Q65" s="160"/>
      <c r="R65" s="160"/>
      <c r="S65" s="160"/>
      <c r="T65" s="158"/>
      <c r="U65" s="161"/>
      <c r="V65" s="151"/>
      <c r="Z65"/>
    </row>
    <row r="66" spans="3:22" ht="15.75" customHeight="1">
      <c r="C66" s="94">
        <v>16</v>
      </c>
      <c r="D66" s="95">
        <v>41252</v>
      </c>
      <c r="E66" s="96"/>
      <c r="F66" s="97"/>
      <c r="G66" s="96"/>
      <c r="H66" s="98"/>
      <c r="I66" s="97"/>
      <c r="J66" s="99"/>
      <c r="K66" s="151"/>
      <c r="L66" s="100">
        <f>C66</f>
        <v>16</v>
      </c>
      <c r="M66" s="101"/>
      <c r="N66" s="102" t="s">
        <v>142</v>
      </c>
      <c r="O66" s="103" t="s">
        <v>147</v>
      </c>
      <c r="P66" s="104" t="s">
        <v>148</v>
      </c>
      <c r="Q66" s="100">
        <f>L66</f>
        <v>16</v>
      </c>
      <c r="R66" s="101"/>
      <c r="S66" s="102" t="s">
        <v>142</v>
      </c>
      <c r="T66" s="103" t="s">
        <v>147</v>
      </c>
      <c r="U66" s="104" t="s">
        <v>148</v>
      </c>
      <c r="V66" s="151"/>
    </row>
    <row r="67" spans="1:22" ht="18">
      <c r="A67">
        <v>3</v>
      </c>
      <c r="B67">
        <v>4</v>
      </c>
      <c r="C67" s="123"/>
      <c r="D67" s="95" t="str">
        <f>INDEX($D$2:$D$11,A67)</f>
        <v>FENOMENALEX</v>
      </c>
      <c r="E67" s="110">
        <v>3</v>
      </c>
      <c r="F67" s="111">
        <v>75.5</v>
      </c>
      <c r="G67" s="96" t="str">
        <f>INDEX($D$2:$D$11,B67)</f>
        <v>VAFFANCULO ALLA MAGGIORANZA</v>
      </c>
      <c r="H67" s="110">
        <v>1</v>
      </c>
      <c r="I67" s="111">
        <v>67</v>
      </c>
      <c r="J67" s="99"/>
      <c r="K67" s="151"/>
      <c r="L67" s="113">
        <v>1</v>
      </c>
      <c r="M67" s="129" t="s">
        <v>69</v>
      </c>
      <c r="N67" s="130">
        <v>32</v>
      </c>
      <c r="O67" s="131">
        <v>1159</v>
      </c>
      <c r="P67" s="116">
        <v>72.4375</v>
      </c>
      <c r="Q67" s="113">
        <v>6</v>
      </c>
      <c r="R67" s="129" t="s">
        <v>70</v>
      </c>
      <c r="S67" s="130">
        <v>19</v>
      </c>
      <c r="T67" s="131">
        <v>1119.5</v>
      </c>
      <c r="U67" s="116">
        <v>69.96875</v>
      </c>
      <c r="V67" s="151"/>
    </row>
    <row r="68" spans="1:22" ht="18">
      <c r="A68">
        <v>9</v>
      </c>
      <c r="B68">
        <v>5</v>
      </c>
      <c r="C68" s="123"/>
      <c r="D68" s="95" t="str">
        <f>INDEX($D$2:$D$11,A68)</f>
        <v>NEW TIM</v>
      </c>
      <c r="E68" s="110">
        <v>2</v>
      </c>
      <c r="F68" s="111">
        <v>72.5</v>
      </c>
      <c r="G68" s="96" t="str">
        <f>INDEX($D$2:$D$11,B68)</f>
        <v>TORMENTINO</v>
      </c>
      <c r="H68" s="110">
        <v>3</v>
      </c>
      <c r="I68" s="111">
        <v>80</v>
      </c>
      <c r="J68" s="99"/>
      <c r="K68" s="151"/>
      <c r="L68" s="118">
        <v>2</v>
      </c>
      <c r="M68" s="132" t="s">
        <v>207</v>
      </c>
      <c r="N68" s="106">
        <v>30</v>
      </c>
      <c r="O68" s="107">
        <v>1158</v>
      </c>
      <c r="P68" s="116">
        <v>72.375</v>
      </c>
      <c r="Q68" s="118">
        <v>7</v>
      </c>
      <c r="R68" s="132" t="s">
        <v>2</v>
      </c>
      <c r="S68" s="106">
        <v>18</v>
      </c>
      <c r="T68" s="107">
        <v>1140.5</v>
      </c>
      <c r="U68" s="116">
        <v>71.28125</v>
      </c>
      <c r="V68" s="151"/>
    </row>
    <row r="69" spans="1:22" ht="18">
      <c r="A69">
        <v>2</v>
      </c>
      <c r="B69">
        <v>6</v>
      </c>
      <c r="C69" s="123"/>
      <c r="D69" s="95" t="str">
        <f>INDEX($D$2:$D$11,A69)</f>
        <v>F.C. DOWN UNDER</v>
      </c>
      <c r="E69" s="110">
        <v>3</v>
      </c>
      <c r="F69" s="112">
        <v>79.5</v>
      </c>
      <c r="G69" s="96" t="str">
        <f>INDEX($D$2:$D$11,B69)</f>
        <v>ALBATROS</v>
      </c>
      <c r="H69" s="110">
        <v>2</v>
      </c>
      <c r="I69" s="111">
        <v>74</v>
      </c>
      <c r="J69" s="99"/>
      <c r="K69" s="151"/>
      <c r="L69" s="118">
        <v>3</v>
      </c>
      <c r="M69" s="132" t="s">
        <v>326</v>
      </c>
      <c r="N69" s="106">
        <v>23</v>
      </c>
      <c r="O69" s="107">
        <v>1154.5</v>
      </c>
      <c r="P69" s="116">
        <v>72.15625</v>
      </c>
      <c r="Q69" s="118">
        <v>8</v>
      </c>
      <c r="R69" s="132" t="s">
        <v>1</v>
      </c>
      <c r="S69" s="106">
        <v>18</v>
      </c>
      <c r="T69" s="107">
        <v>1110.5</v>
      </c>
      <c r="U69" s="116">
        <v>69.40625</v>
      </c>
      <c r="V69" s="151"/>
    </row>
    <row r="70" spans="1:22" ht="18">
      <c r="A70">
        <v>1</v>
      </c>
      <c r="B70">
        <v>7</v>
      </c>
      <c r="C70" s="123"/>
      <c r="D70" s="95" t="str">
        <f>INDEX($D$2:$D$11,A70)</f>
        <v>CUCCIOLI DI POGGIBONZI</v>
      </c>
      <c r="E70" s="110">
        <v>0</v>
      </c>
      <c r="F70" s="112">
        <v>62.5</v>
      </c>
      <c r="G70" s="96" t="str">
        <f>INDEX($D$2:$D$11,B70)</f>
        <v>GEPPETTOS</v>
      </c>
      <c r="H70" s="110">
        <v>0</v>
      </c>
      <c r="I70" s="111">
        <v>65</v>
      </c>
      <c r="J70" s="99"/>
      <c r="K70" s="151"/>
      <c r="L70" s="118">
        <v>4</v>
      </c>
      <c r="M70" s="132" t="s">
        <v>3</v>
      </c>
      <c r="N70" s="106">
        <v>23</v>
      </c>
      <c r="O70" s="107">
        <v>1122</v>
      </c>
      <c r="P70" s="116">
        <v>70.125</v>
      </c>
      <c r="Q70" s="118">
        <v>9</v>
      </c>
      <c r="R70" s="132" t="s">
        <v>5</v>
      </c>
      <c r="S70" s="106">
        <v>15</v>
      </c>
      <c r="T70" s="107">
        <v>1072</v>
      </c>
      <c r="U70" s="116">
        <v>67</v>
      </c>
      <c r="V70" s="151"/>
    </row>
    <row r="71" spans="1:22" ht="18">
      <c r="A71">
        <v>10</v>
      </c>
      <c r="B71">
        <v>8</v>
      </c>
      <c r="C71" s="123"/>
      <c r="D71" s="95" t="str">
        <f>INDEX($D$2:$D$11,A71)</f>
        <v>WEB SOCCER</v>
      </c>
      <c r="E71" s="110">
        <v>1</v>
      </c>
      <c r="F71" s="112">
        <v>66</v>
      </c>
      <c r="G71" s="96" t="str">
        <f>INDEX($D$2:$D$11,B71)</f>
        <v>LAUDANO VI PUNIRA'</v>
      </c>
      <c r="H71" s="110">
        <v>3</v>
      </c>
      <c r="I71" s="111">
        <v>77</v>
      </c>
      <c r="J71" s="99"/>
      <c r="K71" s="151"/>
      <c r="L71" s="119">
        <v>5</v>
      </c>
      <c r="M71" s="133" t="s">
        <v>0</v>
      </c>
      <c r="N71" s="122">
        <v>20</v>
      </c>
      <c r="O71" s="134">
        <v>1150</v>
      </c>
      <c r="P71" s="116">
        <v>71.875</v>
      </c>
      <c r="Q71" s="119">
        <v>10</v>
      </c>
      <c r="R71" s="133" t="s">
        <v>68</v>
      </c>
      <c r="S71" s="122">
        <v>12</v>
      </c>
      <c r="T71" s="134">
        <v>1050</v>
      </c>
      <c r="U71" s="116">
        <v>65.625</v>
      </c>
      <c r="V71" s="151"/>
    </row>
    <row r="72" spans="3:22" ht="14.25">
      <c r="C72" s="123"/>
      <c r="D72" s="124"/>
      <c r="E72" s="125"/>
      <c r="F72" s="126"/>
      <c r="G72" s="125"/>
      <c r="H72" s="125"/>
      <c r="I72" s="126"/>
      <c r="J72" s="126"/>
      <c r="K72" s="151"/>
      <c r="L72" s="157"/>
      <c r="M72"/>
      <c r="N72"/>
      <c r="Q72" s="160"/>
      <c r="R72" s="160"/>
      <c r="S72" s="160"/>
      <c r="T72" s="158"/>
      <c r="U72" s="161"/>
      <c r="V72" s="151"/>
    </row>
    <row r="73" spans="3:22" ht="14.25">
      <c r="C73" s="123"/>
      <c r="D73" s="124"/>
      <c r="E73" s="125"/>
      <c r="F73" s="126"/>
      <c r="G73" s="125"/>
      <c r="H73" s="125"/>
      <c r="I73" s="126"/>
      <c r="J73" s="126"/>
      <c r="K73" s="151"/>
      <c r="L73" s="157"/>
      <c r="M73"/>
      <c r="N73"/>
      <c r="Q73" s="160"/>
      <c r="R73" s="160"/>
      <c r="S73" s="160"/>
      <c r="T73" s="158"/>
      <c r="U73" s="161"/>
      <c r="V73" s="151"/>
    </row>
    <row r="74" spans="3:22" ht="18">
      <c r="C74" s="94">
        <v>17</v>
      </c>
      <c r="D74" s="95">
        <v>41259</v>
      </c>
      <c r="E74" s="96"/>
      <c r="F74" s="97"/>
      <c r="G74" s="96"/>
      <c r="H74" s="98"/>
      <c r="I74" s="97"/>
      <c r="J74" s="99"/>
      <c r="K74" s="126"/>
      <c r="L74" s="100">
        <f>C74</f>
        <v>17</v>
      </c>
      <c r="M74" s="101"/>
      <c r="N74" s="102" t="s">
        <v>142</v>
      </c>
      <c r="O74" s="103" t="s">
        <v>147</v>
      </c>
      <c r="P74" s="104" t="s">
        <v>148</v>
      </c>
      <c r="Q74" s="100">
        <f>L74</f>
        <v>17</v>
      </c>
      <c r="R74" s="101"/>
      <c r="S74" s="102" t="s">
        <v>142</v>
      </c>
      <c r="T74" s="103" t="s">
        <v>147</v>
      </c>
      <c r="U74" s="104" t="s">
        <v>148</v>
      </c>
      <c r="V74" s="151"/>
    </row>
    <row r="75" spans="1:22" ht="18">
      <c r="A75">
        <v>8</v>
      </c>
      <c r="B75">
        <v>1</v>
      </c>
      <c r="C75" s="123"/>
      <c r="D75" s="95" t="str">
        <f>INDEX($D$2:$D$11,A75)</f>
        <v>LAUDANO VI PUNIRA'</v>
      </c>
      <c r="E75" s="110">
        <v>1</v>
      </c>
      <c r="F75" s="111">
        <v>67</v>
      </c>
      <c r="G75" s="96" t="str">
        <f>INDEX($D$2:$D$11,B75)</f>
        <v>CUCCIOLI DI POGGIBONZI</v>
      </c>
      <c r="H75" s="110">
        <v>2</v>
      </c>
      <c r="I75" s="112">
        <v>71</v>
      </c>
      <c r="J75" s="99"/>
      <c r="K75" s="151"/>
      <c r="L75" s="113">
        <v>1</v>
      </c>
      <c r="M75" s="129" t="s">
        <v>69</v>
      </c>
      <c r="N75" s="130">
        <v>35</v>
      </c>
      <c r="O75" s="131">
        <v>1234.5</v>
      </c>
      <c r="P75" s="116">
        <v>72.61764705882354</v>
      </c>
      <c r="Q75" s="113">
        <v>6</v>
      </c>
      <c r="R75" s="129" t="s">
        <v>0</v>
      </c>
      <c r="S75" s="130">
        <v>20</v>
      </c>
      <c r="T75" s="131">
        <v>1217</v>
      </c>
      <c r="U75" s="116">
        <v>71.58823529411765</v>
      </c>
      <c r="V75" s="151"/>
    </row>
    <row r="76" spans="1:22" ht="18">
      <c r="A76">
        <v>7</v>
      </c>
      <c r="B76">
        <v>2</v>
      </c>
      <c r="C76" s="123"/>
      <c r="D76" s="95" t="str">
        <f>INDEX($D$2:$D$11,A76)</f>
        <v>GEPPETTOS</v>
      </c>
      <c r="E76" s="110">
        <v>2</v>
      </c>
      <c r="F76" s="111">
        <v>77.5</v>
      </c>
      <c r="G76" s="96" t="str">
        <f>INDEX($D$2:$D$11,B76)</f>
        <v>F.C. DOWN UNDER</v>
      </c>
      <c r="H76" s="147">
        <v>2</v>
      </c>
      <c r="I76" s="111">
        <v>75</v>
      </c>
      <c r="J76" s="99"/>
      <c r="K76" s="151"/>
      <c r="L76" s="118">
        <v>2</v>
      </c>
      <c r="M76" s="132" t="s">
        <v>207</v>
      </c>
      <c r="N76" s="106">
        <v>31</v>
      </c>
      <c r="O76" s="107">
        <v>1233</v>
      </c>
      <c r="P76" s="116">
        <v>72.52941176470588</v>
      </c>
      <c r="Q76" s="118">
        <v>7</v>
      </c>
      <c r="R76" s="132" t="s">
        <v>70</v>
      </c>
      <c r="S76" s="106">
        <v>19</v>
      </c>
      <c r="T76" s="107">
        <v>1188.5</v>
      </c>
      <c r="U76" s="116">
        <v>69.91176470588235</v>
      </c>
      <c r="V76" s="151"/>
    </row>
    <row r="77" spans="1:22" ht="18">
      <c r="A77">
        <v>6</v>
      </c>
      <c r="B77">
        <v>3</v>
      </c>
      <c r="C77" s="123"/>
      <c r="D77" s="95" t="str">
        <f>INDEX($D$2:$D$11,A77)</f>
        <v>ALBATROS</v>
      </c>
      <c r="E77" s="110">
        <v>3</v>
      </c>
      <c r="F77" s="112">
        <v>79</v>
      </c>
      <c r="G77" s="96" t="str">
        <f>INDEX($D$2:$D$11,B77)</f>
        <v>FENOMENALEX</v>
      </c>
      <c r="H77" s="147">
        <v>3</v>
      </c>
      <c r="I77" s="111">
        <v>79.5</v>
      </c>
      <c r="J77" s="99"/>
      <c r="K77" s="151"/>
      <c r="L77" s="118">
        <v>3</v>
      </c>
      <c r="M77" s="132" t="s">
        <v>326</v>
      </c>
      <c r="N77" s="106">
        <v>26</v>
      </c>
      <c r="O77" s="107">
        <v>1225.5</v>
      </c>
      <c r="P77" s="116">
        <v>72.08823529411765</v>
      </c>
      <c r="Q77" s="118">
        <v>8</v>
      </c>
      <c r="R77" s="132" t="s">
        <v>1</v>
      </c>
      <c r="S77" s="106">
        <v>19</v>
      </c>
      <c r="T77" s="107">
        <v>1188</v>
      </c>
      <c r="U77" s="116">
        <v>69.88235294117646</v>
      </c>
      <c r="V77" s="151"/>
    </row>
    <row r="78" spans="1:22" ht="18">
      <c r="A78">
        <v>5</v>
      </c>
      <c r="B78">
        <v>4</v>
      </c>
      <c r="C78" s="123"/>
      <c r="D78" s="95" t="str">
        <f>INDEX($D$2:$D$11,A78)</f>
        <v>TORMENTINO</v>
      </c>
      <c r="E78" s="110">
        <v>1</v>
      </c>
      <c r="F78" s="112">
        <v>69</v>
      </c>
      <c r="G78" s="96" t="str">
        <f>INDEX($D$2:$D$11,B78)</f>
        <v>VAFFANCULO ALLA MAGGIORANZA</v>
      </c>
      <c r="H78" s="147">
        <v>2</v>
      </c>
      <c r="I78" s="111">
        <v>76</v>
      </c>
      <c r="J78" s="99"/>
      <c r="K78" s="151"/>
      <c r="L78" s="118">
        <v>4</v>
      </c>
      <c r="M78" s="132" t="s">
        <v>3</v>
      </c>
      <c r="N78" s="106">
        <v>24</v>
      </c>
      <c r="O78" s="107">
        <v>1201.5</v>
      </c>
      <c r="P78" s="116">
        <v>70.67647058823529</v>
      </c>
      <c r="Q78" s="118">
        <v>9</v>
      </c>
      <c r="R78" s="132" t="s">
        <v>5</v>
      </c>
      <c r="S78" s="106">
        <v>15</v>
      </c>
      <c r="T78" s="107">
        <v>1132</v>
      </c>
      <c r="U78" s="116">
        <v>66.58823529411765</v>
      </c>
      <c r="V78" s="151"/>
    </row>
    <row r="79" spans="1:22" ht="18">
      <c r="A79">
        <v>9</v>
      </c>
      <c r="B79">
        <v>10</v>
      </c>
      <c r="C79" s="123"/>
      <c r="D79" s="95" t="str">
        <f>INDEX($D$2:$D$11,A79)</f>
        <v>NEW TIM</v>
      </c>
      <c r="E79" s="110">
        <v>3</v>
      </c>
      <c r="F79" s="112">
        <v>75.5</v>
      </c>
      <c r="G79" s="96" t="str">
        <f>INDEX($D$2:$D$11,B79)</f>
        <v>WEB SOCCER</v>
      </c>
      <c r="H79" s="147">
        <v>0</v>
      </c>
      <c r="I79" s="111">
        <v>60</v>
      </c>
      <c r="J79" s="99"/>
      <c r="K79" s="151"/>
      <c r="L79" s="119">
        <v>5</v>
      </c>
      <c r="M79" s="133" t="s">
        <v>2</v>
      </c>
      <c r="N79" s="122">
        <v>21</v>
      </c>
      <c r="O79" s="134">
        <v>1216.5</v>
      </c>
      <c r="P79" s="116">
        <v>71.55882352941177</v>
      </c>
      <c r="Q79" s="119">
        <v>10</v>
      </c>
      <c r="R79" s="133" t="s">
        <v>68</v>
      </c>
      <c r="S79" s="122">
        <v>13</v>
      </c>
      <c r="T79" s="134">
        <v>1129</v>
      </c>
      <c r="U79" s="116">
        <v>66.41176470588235</v>
      </c>
      <c r="V79" s="151"/>
    </row>
    <row r="80" spans="3:22" ht="12.75" customHeight="1">
      <c r="C80" s="123"/>
      <c r="D80" s="124"/>
      <c r="E80" s="125"/>
      <c r="F80" s="126"/>
      <c r="G80" s="125"/>
      <c r="H80" s="125"/>
      <c r="I80" s="126"/>
      <c r="J80" s="126"/>
      <c r="K80" s="163"/>
      <c r="L80" s="164"/>
      <c r="M80"/>
      <c r="N80"/>
      <c r="P80" s="165"/>
      <c r="Q80" s="164"/>
      <c r="R80" s="164"/>
      <c r="S80" s="164"/>
      <c r="T80" s="166"/>
      <c r="U80" s="165"/>
      <c r="V80" s="167"/>
    </row>
    <row r="81" spans="3:22" ht="13.5" customHeight="1">
      <c r="C81" s="123"/>
      <c r="D81" s="124"/>
      <c r="E81" s="125"/>
      <c r="F81" s="126"/>
      <c r="G81" s="125"/>
      <c r="H81" s="125"/>
      <c r="I81" s="126"/>
      <c r="K81" s="163"/>
      <c r="L81" s="164"/>
      <c r="M81"/>
      <c r="N81"/>
      <c r="P81" s="165"/>
      <c r="Q81" s="164"/>
      <c r="R81" s="164"/>
      <c r="S81" s="164"/>
      <c r="T81" s="166"/>
      <c r="U81" s="165"/>
      <c r="V81" s="167"/>
    </row>
    <row r="82" spans="3:22" ht="15.75" customHeight="1">
      <c r="C82" s="94">
        <v>18</v>
      </c>
      <c r="D82" s="95">
        <v>41265</v>
      </c>
      <c r="E82" s="96"/>
      <c r="F82" s="97"/>
      <c r="G82" s="96"/>
      <c r="H82" s="98"/>
      <c r="I82" s="97"/>
      <c r="J82" s="99"/>
      <c r="K82" s="163"/>
      <c r="L82" s="100">
        <f>C82</f>
        <v>18</v>
      </c>
      <c r="M82" s="101"/>
      <c r="N82" s="102" t="s">
        <v>142</v>
      </c>
      <c r="O82" s="103" t="s">
        <v>147</v>
      </c>
      <c r="P82" s="104" t="s">
        <v>148</v>
      </c>
      <c r="Q82" s="100">
        <f>L82</f>
        <v>18</v>
      </c>
      <c r="R82" s="101"/>
      <c r="S82" s="102" t="s">
        <v>142</v>
      </c>
      <c r="T82" s="103" t="s">
        <v>147</v>
      </c>
      <c r="U82" s="104" t="s">
        <v>148</v>
      </c>
      <c r="V82" s="167"/>
    </row>
    <row r="83" spans="1:23" ht="18">
      <c r="A83">
        <v>10</v>
      </c>
      <c r="B83">
        <v>5</v>
      </c>
      <c r="C83" s="123"/>
      <c r="D83" s="95" t="str">
        <f>INDEX($D$2:$D$11,A83)</f>
        <v>WEB SOCCER</v>
      </c>
      <c r="E83" s="110">
        <v>0</v>
      </c>
      <c r="F83" s="111">
        <v>65.5</v>
      </c>
      <c r="G83" s="96" t="str">
        <f>INDEX($D$2:$D$11,B83)</f>
        <v>TORMENTINO</v>
      </c>
      <c r="H83" s="110">
        <v>0</v>
      </c>
      <c r="I83" s="111">
        <v>62</v>
      </c>
      <c r="J83" s="99"/>
      <c r="K83" s="163"/>
      <c r="L83" s="113">
        <v>1</v>
      </c>
      <c r="M83" s="129" t="s">
        <v>69</v>
      </c>
      <c r="N83" s="130">
        <v>36</v>
      </c>
      <c r="O83" s="131">
        <v>1317.5</v>
      </c>
      <c r="P83" s="116">
        <v>73.19444444444444</v>
      </c>
      <c r="Q83" s="113">
        <v>6</v>
      </c>
      <c r="R83" s="129" t="s">
        <v>1</v>
      </c>
      <c r="S83" s="130">
        <v>22</v>
      </c>
      <c r="T83" s="131">
        <v>1258</v>
      </c>
      <c r="U83" s="116">
        <v>69.88888888888889</v>
      </c>
      <c r="V83" s="167"/>
      <c r="W83" s="169"/>
    </row>
    <row r="84" spans="1:22" ht="18">
      <c r="A84">
        <v>4</v>
      </c>
      <c r="B84">
        <v>6</v>
      </c>
      <c r="C84" s="123"/>
      <c r="D84" s="95" t="str">
        <f>INDEX($D$2:$D$11,A84)</f>
        <v>VAFFANCULO ALLA MAGGIORANZA</v>
      </c>
      <c r="E84" s="110">
        <v>1</v>
      </c>
      <c r="F84" s="111">
        <v>69</v>
      </c>
      <c r="G84" s="96" t="str">
        <f>INDEX($D$2:$D$11,B84)</f>
        <v>ALBATROS</v>
      </c>
      <c r="H84" s="147">
        <v>1</v>
      </c>
      <c r="I84" s="111">
        <v>68</v>
      </c>
      <c r="J84" s="99"/>
      <c r="K84" s="163"/>
      <c r="L84" s="118">
        <v>2</v>
      </c>
      <c r="M84" s="132" t="s">
        <v>207</v>
      </c>
      <c r="N84" s="106">
        <v>32</v>
      </c>
      <c r="O84" s="107">
        <v>1302.5</v>
      </c>
      <c r="P84" s="116">
        <v>72.36111111111111</v>
      </c>
      <c r="Q84" s="118">
        <v>7</v>
      </c>
      <c r="R84" s="132" t="s">
        <v>0</v>
      </c>
      <c r="S84" s="106">
        <v>21</v>
      </c>
      <c r="T84" s="107">
        <v>1289</v>
      </c>
      <c r="U84" s="116">
        <v>71.61111111111111</v>
      </c>
      <c r="V84" s="167"/>
    </row>
    <row r="85" spans="1:22" ht="18">
      <c r="A85">
        <v>3</v>
      </c>
      <c r="B85">
        <v>7</v>
      </c>
      <c r="C85" s="123"/>
      <c r="D85" s="95" t="str">
        <f>INDEX($D$2:$D$11,A85)</f>
        <v>FENOMENALEX</v>
      </c>
      <c r="E85" s="110">
        <v>0</v>
      </c>
      <c r="F85" s="111">
        <v>64.5</v>
      </c>
      <c r="G85" s="96" t="str">
        <f>INDEX($D$2:$D$11,B85)</f>
        <v>GEPPETTOS</v>
      </c>
      <c r="H85" s="147">
        <v>1</v>
      </c>
      <c r="I85" s="111">
        <v>70</v>
      </c>
      <c r="J85" s="99"/>
      <c r="K85" s="163"/>
      <c r="L85" s="118">
        <v>3</v>
      </c>
      <c r="M85" s="132" t="s">
        <v>326</v>
      </c>
      <c r="N85" s="106">
        <v>27</v>
      </c>
      <c r="O85" s="107">
        <v>1309.5</v>
      </c>
      <c r="P85" s="116">
        <v>72.75</v>
      </c>
      <c r="Q85" s="118">
        <v>8</v>
      </c>
      <c r="R85" s="132" t="s">
        <v>70</v>
      </c>
      <c r="S85" s="106">
        <v>20</v>
      </c>
      <c r="T85" s="107">
        <v>1250.5</v>
      </c>
      <c r="U85" s="116">
        <v>69.47222222222223</v>
      </c>
      <c r="V85" s="167"/>
    </row>
    <row r="86" spans="1:22" ht="18">
      <c r="A86">
        <v>2</v>
      </c>
      <c r="B86">
        <v>8</v>
      </c>
      <c r="C86" s="123"/>
      <c r="D86" s="95" t="str">
        <f>INDEX($D$2:$D$11,A86)</f>
        <v>F.C. DOWN UNDER</v>
      </c>
      <c r="E86" s="110">
        <v>1</v>
      </c>
      <c r="F86" s="112">
        <v>69.5</v>
      </c>
      <c r="G86" s="96" t="str">
        <f>INDEX($D$2:$D$11,B86)</f>
        <v>LAUDANO VI PUNIRA'</v>
      </c>
      <c r="H86" s="147">
        <v>1</v>
      </c>
      <c r="I86" s="111">
        <v>72</v>
      </c>
      <c r="J86" s="99"/>
      <c r="K86" s="163"/>
      <c r="L86" s="118">
        <v>4</v>
      </c>
      <c r="M86" s="132" t="s">
        <v>3</v>
      </c>
      <c r="N86" s="106">
        <v>24</v>
      </c>
      <c r="O86" s="107">
        <v>1266</v>
      </c>
      <c r="P86" s="116">
        <v>70.33333333333333</v>
      </c>
      <c r="Q86" s="118">
        <v>9</v>
      </c>
      <c r="R86" s="132" t="s">
        <v>5</v>
      </c>
      <c r="S86" s="106">
        <v>16</v>
      </c>
      <c r="T86" s="107">
        <v>1197.5</v>
      </c>
      <c r="U86" s="116">
        <v>66.52777777777777</v>
      </c>
      <c r="V86" s="167"/>
    </row>
    <row r="87" spans="1:22" ht="18">
      <c r="A87">
        <v>1</v>
      </c>
      <c r="B87">
        <v>9</v>
      </c>
      <c r="C87" s="123"/>
      <c r="D87" s="95" t="str">
        <f>INDEX($D$2:$D$11,A87)</f>
        <v>CUCCIOLI DI POGGIBONZI</v>
      </c>
      <c r="E87" s="110">
        <v>3</v>
      </c>
      <c r="F87" s="112">
        <v>84</v>
      </c>
      <c r="G87" s="96" t="str">
        <f>INDEX($D$2:$D$11,B87)</f>
        <v>NEW TIM</v>
      </c>
      <c r="H87" s="147">
        <v>3</v>
      </c>
      <c r="I87" s="111">
        <v>83</v>
      </c>
      <c r="J87" s="99"/>
      <c r="K87" s="163"/>
      <c r="L87" s="119">
        <v>5</v>
      </c>
      <c r="M87" s="133" t="s">
        <v>2</v>
      </c>
      <c r="N87" s="122">
        <v>22</v>
      </c>
      <c r="O87" s="134">
        <v>1285.5</v>
      </c>
      <c r="P87" s="116">
        <v>71.41666666666667</v>
      </c>
      <c r="Q87" s="119">
        <v>10</v>
      </c>
      <c r="R87" s="133" t="s">
        <v>68</v>
      </c>
      <c r="S87" s="122">
        <v>14</v>
      </c>
      <c r="T87" s="134">
        <v>1197</v>
      </c>
      <c r="U87" s="116">
        <v>66.5</v>
      </c>
      <c r="V87" s="167"/>
    </row>
    <row r="88" spans="13:14" ht="12.75">
      <c r="M88"/>
      <c r="N88"/>
    </row>
    <row r="89" spans="13:14" ht="12.75">
      <c r="M89"/>
      <c r="N89"/>
    </row>
    <row r="90" spans="13:14" ht="12.75">
      <c r="M90"/>
      <c r="N90"/>
    </row>
    <row r="91" spans="13:14" ht="12.75">
      <c r="M91"/>
      <c r="N91"/>
    </row>
    <row r="92" spans="13:15" ht="12.75">
      <c r="M92" s="86"/>
      <c r="N92" s="86"/>
      <c r="O92" s="135"/>
    </row>
    <row r="93" spans="13:15" ht="18">
      <c r="M93" s="170"/>
      <c r="N93" s="170"/>
      <c r="O93" s="171"/>
    </row>
    <row r="94" spans="13:15" ht="18">
      <c r="M94" s="170"/>
      <c r="N94" s="170"/>
      <c r="O94" s="171"/>
    </row>
  </sheetData>
  <sheetProtection selectLockedCells="1" selectUnlockedCells="1"/>
  <printOptions horizontalCentered="1" verticalCentered="1"/>
  <pageMargins left="0.30972222222222223" right="0.2902777777777778" top="0.44027777777777777" bottom="0.5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3">
    <pageSetUpPr fitToPage="1"/>
  </sheetPr>
  <dimension ref="A1:AK94"/>
  <sheetViews>
    <sheetView zoomScale="84" zoomScaleNormal="84" zoomScalePageLayoutView="0" workbookViewId="0" topLeftCell="D64">
      <selection activeCell="X86" sqref="X86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4.421875" style="0" customWidth="1"/>
    <col min="4" max="4" width="35.140625" style="67" bestFit="1" customWidth="1"/>
    <col min="5" max="5" width="4.00390625" style="68" customWidth="1"/>
    <col min="6" max="6" width="8.57421875" style="69" customWidth="1"/>
    <col min="7" max="7" width="35.140625" style="68" customWidth="1"/>
    <col min="8" max="8" width="3.00390625" style="68" customWidth="1"/>
    <col min="9" max="9" width="7.140625" style="69" customWidth="1"/>
    <col min="10" max="10" width="10.00390625" style="68" customWidth="1"/>
    <col min="11" max="11" width="5.7109375" style="70" customWidth="1"/>
    <col min="12" max="12" width="5.57421875" style="71" customWidth="1"/>
    <col min="13" max="13" width="33.57421875" style="87" bestFit="1" customWidth="1"/>
    <col min="14" max="14" width="4.421875" style="71" customWidth="1"/>
    <col min="15" max="15" width="10.57421875" style="138" customWidth="1"/>
    <col min="16" max="16" width="6.7109375" style="73" customWidth="1"/>
    <col min="17" max="17" width="4.421875" style="0" customWidth="1"/>
    <col min="18" max="18" width="32.7109375" style="68" customWidth="1"/>
    <col min="19" max="19" width="4.421875" style="0" customWidth="1"/>
    <col min="20" max="20" width="10.421875" style="72" customWidth="1"/>
    <col min="21" max="21" width="7.421875" style="74" customWidth="1"/>
    <col min="22" max="22" width="4.8515625" style="0" customWidth="1"/>
    <col min="23" max="23" width="8.28125" style="0" customWidth="1"/>
    <col min="24" max="24" width="33.57421875" style="68" customWidth="1"/>
    <col min="25" max="25" width="9.7109375" style="0" customWidth="1"/>
    <col min="26" max="26" width="10.28125" style="0" customWidth="1"/>
    <col min="27" max="27" width="6.57421875" style="0" customWidth="1"/>
    <col min="28" max="28" width="7.8515625" style="0" customWidth="1"/>
    <col min="29" max="29" width="5.140625" style="0" customWidth="1"/>
    <col min="30" max="30" width="5.421875" style="0" customWidth="1"/>
    <col min="31" max="31" width="5.28125" style="0" customWidth="1"/>
    <col min="32" max="33" width="5.00390625" style="0" customWidth="1"/>
    <col min="34" max="34" width="5.140625" style="0" customWidth="1"/>
    <col min="35" max="37" width="5.00390625" style="0" customWidth="1"/>
    <col min="38" max="39" width="5.140625" style="0" customWidth="1"/>
  </cols>
  <sheetData>
    <row r="1" spans="7:14" ht="12.75">
      <c r="G1" s="75"/>
      <c r="H1" s="75"/>
      <c r="I1" s="76"/>
      <c r="J1" s="75"/>
      <c r="K1" s="77"/>
      <c r="L1" s="78"/>
      <c r="M1" s="172"/>
      <c r="N1" s="78"/>
    </row>
    <row r="2" spans="2:25" ht="12.75">
      <c r="B2" s="79">
        <v>1</v>
      </c>
      <c r="D2" t="s">
        <v>69</v>
      </c>
      <c r="G2"/>
      <c r="H2" s="75"/>
      <c r="I2" s="76"/>
      <c r="J2" s="76"/>
      <c r="K2" s="81"/>
      <c r="L2" s="82"/>
      <c r="M2" s="82"/>
      <c r="N2" s="82"/>
      <c r="X2" s="68" t="s">
        <v>158</v>
      </c>
      <c r="Y2" s="173" t="s">
        <v>159</v>
      </c>
    </row>
    <row r="3" spans="2:14" ht="12.75">
      <c r="B3" s="79">
        <v>2</v>
      </c>
      <c r="D3" t="s">
        <v>207</v>
      </c>
      <c r="G3"/>
      <c r="H3" s="75"/>
      <c r="I3" s="76"/>
      <c r="J3" s="76"/>
      <c r="K3" s="81"/>
      <c r="L3" s="82"/>
      <c r="M3" s="82"/>
      <c r="N3" s="82"/>
    </row>
    <row r="4" spans="2:14" ht="12.75">
      <c r="B4" s="79">
        <v>3</v>
      </c>
      <c r="D4" t="s">
        <v>326</v>
      </c>
      <c r="G4"/>
      <c r="H4" s="75"/>
      <c r="I4" s="76"/>
      <c r="J4" s="76"/>
      <c r="K4" s="81"/>
      <c r="L4" s="82"/>
      <c r="M4" s="82"/>
      <c r="N4" s="82"/>
    </row>
    <row r="5" spans="2:14" ht="12.75">
      <c r="B5" s="79">
        <v>4</v>
      </c>
      <c r="D5" t="s">
        <v>3</v>
      </c>
      <c r="G5"/>
      <c r="H5" s="75"/>
      <c r="I5" s="76"/>
      <c r="J5" s="76"/>
      <c r="K5" s="81"/>
      <c r="L5" s="82"/>
      <c r="M5" s="82"/>
      <c r="N5" s="82"/>
    </row>
    <row r="6" spans="2:14" ht="12.75">
      <c r="B6" s="79">
        <v>5</v>
      </c>
      <c r="D6" t="s">
        <v>2</v>
      </c>
      <c r="G6"/>
      <c r="H6" s="84"/>
      <c r="I6" s="76"/>
      <c r="J6" s="76"/>
      <c r="K6" s="81"/>
      <c r="L6" s="82"/>
      <c r="M6" s="82"/>
      <c r="N6" s="82"/>
    </row>
    <row r="7" spans="2:14" ht="12.75">
      <c r="B7" s="79">
        <v>6</v>
      </c>
      <c r="D7" t="s">
        <v>1</v>
      </c>
      <c r="G7"/>
      <c r="H7" s="84"/>
      <c r="I7" s="76"/>
      <c r="J7" s="76"/>
      <c r="K7" s="81"/>
      <c r="L7" s="82"/>
      <c r="M7" s="82"/>
      <c r="N7" s="82"/>
    </row>
    <row r="8" spans="2:14" ht="12.75">
      <c r="B8" s="79">
        <v>7</v>
      </c>
      <c r="D8" t="s">
        <v>0</v>
      </c>
      <c r="G8"/>
      <c r="H8" s="84"/>
      <c r="I8" s="76"/>
      <c r="J8" s="76"/>
      <c r="K8" s="81"/>
      <c r="L8" s="82"/>
      <c r="M8" s="82"/>
      <c r="N8" s="82"/>
    </row>
    <row r="9" spans="2:14" ht="12.75">
      <c r="B9" s="79">
        <v>8</v>
      </c>
      <c r="D9" t="s">
        <v>70</v>
      </c>
      <c r="G9"/>
      <c r="H9" s="84"/>
      <c r="I9" s="76"/>
      <c r="J9" s="76"/>
      <c r="K9" s="81"/>
      <c r="L9" s="82"/>
      <c r="M9" s="82"/>
      <c r="N9" s="82"/>
    </row>
    <row r="10" spans="2:14" ht="12.75">
      <c r="B10" s="79">
        <v>9</v>
      </c>
      <c r="D10" t="s">
        <v>5</v>
      </c>
      <c r="G10"/>
      <c r="H10" s="84"/>
      <c r="I10" s="76"/>
      <c r="J10" s="76"/>
      <c r="K10" s="81"/>
      <c r="L10" s="82"/>
      <c r="M10" s="82"/>
      <c r="N10" s="82"/>
    </row>
    <row r="11" spans="2:14" ht="12.75">
      <c r="B11" s="79">
        <v>10</v>
      </c>
      <c r="D11" t="s">
        <v>68</v>
      </c>
      <c r="G11"/>
      <c r="H11" s="84"/>
      <c r="I11" s="76"/>
      <c r="J11" s="76"/>
      <c r="K11" s="81"/>
      <c r="L11" s="82"/>
      <c r="M11" s="82"/>
      <c r="N11" s="82"/>
    </row>
    <row r="12" spans="2:14" ht="12.75">
      <c r="B12" s="79"/>
      <c r="D12" s="85"/>
      <c r="G12" s="86"/>
      <c r="H12" s="84"/>
      <c r="I12" s="76"/>
      <c r="J12" s="76"/>
      <c r="K12" s="81"/>
      <c r="L12" s="82"/>
      <c r="M12" s="82"/>
      <c r="N12" s="82"/>
    </row>
    <row r="13" spans="2:14" ht="12.75">
      <c r="B13" s="79"/>
      <c r="D13" s="85"/>
      <c r="G13" s="86"/>
      <c r="H13" s="84"/>
      <c r="I13" s="76"/>
      <c r="J13" s="76"/>
      <c r="K13" s="81"/>
      <c r="L13" s="82"/>
      <c r="M13" s="82"/>
      <c r="N13" s="82"/>
    </row>
    <row r="14" spans="2:14" ht="12.75">
      <c r="B14" s="79"/>
      <c r="D14" s="85"/>
      <c r="G14" s="86"/>
      <c r="H14" s="84"/>
      <c r="I14" s="76"/>
      <c r="J14" s="76"/>
      <c r="K14" s="81"/>
      <c r="L14" s="82"/>
      <c r="M14" s="82"/>
      <c r="N14" s="82"/>
    </row>
    <row r="15" spans="2:14" ht="12.75">
      <c r="B15" s="79"/>
      <c r="D15" s="85"/>
      <c r="G15" s="86"/>
      <c r="H15" s="84"/>
      <c r="I15" s="76"/>
      <c r="J15" s="76"/>
      <c r="K15" s="81"/>
      <c r="L15" s="82"/>
      <c r="M15" s="82"/>
      <c r="N15" s="82"/>
    </row>
    <row r="16" spans="7:16" ht="12.75">
      <c r="G16" s="85"/>
      <c r="H16" s="85"/>
      <c r="J16" s="69"/>
      <c r="L16" s="87"/>
      <c r="N16" s="87"/>
      <c r="P16" s="74"/>
    </row>
    <row r="17" spans="7:37" ht="12.75">
      <c r="G17" s="85"/>
      <c r="H17" s="85"/>
      <c r="J17" s="69"/>
      <c r="L17" s="87"/>
      <c r="N17" s="87"/>
      <c r="P17" s="74"/>
      <c r="X17" s="88" t="s">
        <v>141</v>
      </c>
      <c r="Y17" s="89" t="s">
        <v>142</v>
      </c>
      <c r="Z17" s="90" t="s">
        <v>143</v>
      </c>
      <c r="AA17" s="91" t="s">
        <v>144</v>
      </c>
      <c r="AC17" s="92">
        <v>19</v>
      </c>
      <c r="AD17" s="93">
        <v>20</v>
      </c>
      <c r="AE17" s="92">
        <v>21</v>
      </c>
      <c r="AF17" s="93">
        <v>22</v>
      </c>
      <c r="AG17" s="92">
        <v>23</v>
      </c>
      <c r="AH17" s="93">
        <v>24</v>
      </c>
      <c r="AI17" s="92">
        <v>25</v>
      </c>
      <c r="AJ17" s="93">
        <v>26</v>
      </c>
      <c r="AK17" s="92">
        <v>27</v>
      </c>
    </row>
    <row r="18" spans="3:37" ht="21" customHeight="1">
      <c r="C18" s="94" t="s">
        <v>160</v>
      </c>
      <c r="D18" s="95">
        <v>41314</v>
      </c>
      <c r="E18" s="96"/>
      <c r="F18" s="97"/>
      <c r="G18" s="96"/>
      <c r="H18" s="98"/>
      <c r="I18" s="97"/>
      <c r="J18" s="99"/>
      <c r="K18" s="81"/>
      <c r="L18" s="174">
        <v>19</v>
      </c>
      <c r="M18" s="101" t="s">
        <v>146</v>
      </c>
      <c r="N18" s="102" t="s">
        <v>142</v>
      </c>
      <c r="O18" s="103" t="s">
        <v>147</v>
      </c>
      <c r="P18" s="104" t="s">
        <v>148</v>
      </c>
      <c r="Q18" s="174">
        <f>L18</f>
        <v>19</v>
      </c>
      <c r="R18" s="175" t="s">
        <v>146</v>
      </c>
      <c r="S18" s="176" t="s">
        <v>142</v>
      </c>
      <c r="T18" s="177" t="s">
        <v>147</v>
      </c>
      <c r="U18" s="178" t="s">
        <v>148</v>
      </c>
      <c r="V18" s="86"/>
      <c r="X18" s="179" t="s">
        <v>69</v>
      </c>
      <c r="Y18" s="106">
        <v>51</v>
      </c>
      <c r="Z18" s="107">
        <f aca="true" t="shared" si="0" ref="Z18:Z27">SUM(AB18:AK18)</f>
        <v>1944.5</v>
      </c>
      <c r="AA18" s="108">
        <f aca="true" t="shared" si="1" ref="AA18:AA27">Z18/26</f>
        <v>74.78846153846153</v>
      </c>
      <c r="AB18" s="107">
        <v>1317.5</v>
      </c>
      <c r="AC18" s="105">
        <v>73</v>
      </c>
      <c r="AD18" s="105">
        <v>69.5</v>
      </c>
      <c r="AE18" s="105">
        <v>75.5</v>
      </c>
      <c r="AF18" s="105">
        <v>60.5</v>
      </c>
      <c r="AG18" s="105">
        <v>66.5</v>
      </c>
      <c r="AH18" s="105">
        <v>76</v>
      </c>
      <c r="AI18" s="105">
        <v>74.5</v>
      </c>
      <c r="AJ18" s="105">
        <v>61</v>
      </c>
      <c r="AK18" s="105">
        <v>70.5</v>
      </c>
    </row>
    <row r="19" spans="1:37" ht="18">
      <c r="A19">
        <v>1</v>
      </c>
      <c r="B19">
        <v>10</v>
      </c>
      <c r="C19" s="109"/>
      <c r="D19" s="95" t="str">
        <f>INDEX($D$2:$D$11,A19)</f>
        <v>NEW TIM</v>
      </c>
      <c r="E19" s="110">
        <v>2</v>
      </c>
      <c r="F19" s="111">
        <v>73</v>
      </c>
      <c r="G19" s="96" t="str">
        <f>INDEX($D$2:$D$11,B19)</f>
        <v>ALBATROS</v>
      </c>
      <c r="H19" s="110">
        <v>1</v>
      </c>
      <c r="I19" s="112">
        <v>69.5</v>
      </c>
      <c r="J19" s="99"/>
      <c r="K19" s="81"/>
      <c r="L19" s="180">
        <v>1</v>
      </c>
      <c r="M19" s="114" t="s">
        <v>69</v>
      </c>
      <c r="N19" s="106">
        <v>39</v>
      </c>
      <c r="O19" s="181">
        <v>1390.5</v>
      </c>
      <c r="P19" s="153">
        <v>73.1842105263158</v>
      </c>
      <c r="Q19" s="180">
        <v>6</v>
      </c>
      <c r="R19" s="114" t="s">
        <v>1</v>
      </c>
      <c r="S19" s="106">
        <v>22</v>
      </c>
      <c r="T19" s="107">
        <v>1322</v>
      </c>
      <c r="U19" s="153">
        <v>69.57894736842105</v>
      </c>
      <c r="V19" s="86"/>
      <c r="X19" s="179" t="s">
        <v>207</v>
      </c>
      <c r="Y19" s="106">
        <v>49</v>
      </c>
      <c r="Z19" s="107">
        <f t="shared" si="0"/>
        <v>1933</v>
      </c>
      <c r="AA19" s="108">
        <f t="shared" si="1"/>
        <v>74.34615384615384</v>
      </c>
      <c r="AB19" s="107">
        <v>1302.5</v>
      </c>
      <c r="AC19" s="105">
        <v>68</v>
      </c>
      <c r="AD19" s="105">
        <v>68.5</v>
      </c>
      <c r="AE19" s="105">
        <v>69</v>
      </c>
      <c r="AF19" s="105">
        <v>57.5</v>
      </c>
      <c r="AG19" s="105">
        <v>72</v>
      </c>
      <c r="AH19" s="105">
        <v>76.5</v>
      </c>
      <c r="AI19" s="105">
        <v>69</v>
      </c>
      <c r="AJ19" s="105">
        <v>77</v>
      </c>
      <c r="AK19" s="105">
        <v>73</v>
      </c>
    </row>
    <row r="20" spans="1:37" ht="18">
      <c r="A20">
        <v>2</v>
      </c>
      <c r="B20">
        <v>9</v>
      </c>
      <c r="C20" s="117"/>
      <c r="D20" s="95" t="str">
        <f>INDEX($D$2:$D$11,A20)</f>
        <v>F.C. DOWN UNDER</v>
      </c>
      <c r="E20" s="110">
        <v>1</v>
      </c>
      <c r="F20" s="111">
        <v>68</v>
      </c>
      <c r="G20" s="96" t="str">
        <f>INDEX($D$2:$D$11,B20)</f>
        <v>WEB SOCCER</v>
      </c>
      <c r="H20" s="110">
        <v>1</v>
      </c>
      <c r="I20" s="111">
        <v>67</v>
      </c>
      <c r="J20" s="99"/>
      <c r="K20" s="81"/>
      <c r="L20" s="182">
        <v>2</v>
      </c>
      <c r="M20" s="114" t="s">
        <v>207</v>
      </c>
      <c r="N20" s="106">
        <v>33</v>
      </c>
      <c r="O20" s="181">
        <v>1370.5</v>
      </c>
      <c r="P20" s="153">
        <v>72.13157894736842</v>
      </c>
      <c r="Q20" s="182">
        <v>7</v>
      </c>
      <c r="R20" s="114" t="s">
        <v>0</v>
      </c>
      <c r="S20" s="106">
        <v>22</v>
      </c>
      <c r="T20" s="107">
        <v>1358.5</v>
      </c>
      <c r="U20" s="153">
        <v>71.5</v>
      </c>
      <c r="V20" s="86"/>
      <c r="X20" s="179" t="s">
        <v>326</v>
      </c>
      <c r="Y20" s="106">
        <v>40</v>
      </c>
      <c r="Z20" s="107">
        <f t="shared" si="0"/>
        <v>1919.5</v>
      </c>
      <c r="AA20" s="108">
        <f t="shared" si="1"/>
        <v>73.82692307692308</v>
      </c>
      <c r="AB20" s="107">
        <v>1309.5</v>
      </c>
      <c r="AC20" s="105">
        <v>68</v>
      </c>
      <c r="AD20" s="105">
        <v>68.5</v>
      </c>
      <c r="AE20" s="105">
        <v>64</v>
      </c>
      <c r="AF20" s="105">
        <v>76</v>
      </c>
      <c r="AG20" s="105">
        <v>66</v>
      </c>
      <c r="AH20" s="105">
        <v>63</v>
      </c>
      <c r="AI20" s="105">
        <v>65</v>
      </c>
      <c r="AJ20" s="105">
        <v>70</v>
      </c>
      <c r="AK20" s="105">
        <v>69.5</v>
      </c>
    </row>
    <row r="21" spans="1:37" ht="18">
      <c r="A21">
        <v>3</v>
      </c>
      <c r="B21">
        <v>8</v>
      </c>
      <c r="C21" s="117"/>
      <c r="D21" s="95" t="str">
        <f>INDEX($D$2:$D$11,A21)</f>
        <v>CUCCIOLI DI POGGIBONSI</v>
      </c>
      <c r="E21" s="110">
        <v>1</v>
      </c>
      <c r="F21" s="112">
        <v>68</v>
      </c>
      <c r="G21" s="96" t="str">
        <f>INDEX($D$2:$D$11,B21)</f>
        <v>TORMENTINO</v>
      </c>
      <c r="H21" s="110">
        <v>1</v>
      </c>
      <c r="I21" s="111">
        <v>67</v>
      </c>
      <c r="J21" s="99"/>
      <c r="K21" s="163"/>
      <c r="L21" s="182">
        <v>3</v>
      </c>
      <c r="M21" s="114" t="s">
        <v>326</v>
      </c>
      <c r="N21" s="106">
        <v>28</v>
      </c>
      <c r="O21" s="181">
        <v>1377.5</v>
      </c>
      <c r="P21" s="153">
        <v>72.5</v>
      </c>
      <c r="Q21" s="182">
        <v>8</v>
      </c>
      <c r="R21" s="114" t="s">
        <v>70</v>
      </c>
      <c r="S21" s="106">
        <v>21</v>
      </c>
      <c r="T21" s="107">
        <v>1317.5</v>
      </c>
      <c r="U21" s="153">
        <v>69.34210526315789</v>
      </c>
      <c r="V21" s="86"/>
      <c r="X21" s="179" t="s">
        <v>2</v>
      </c>
      <c r="Y21" s="106">
        <v>36</v>
      </c>
      <c r="Z21" s="107">
        <f t="shared" si="0"/>
        <v>1924</v>
      </c>
      <c r="AA21" s="108">
        <f t="shared" si="1"/>
        <v>74</v>
      </c>
      <c r="AB21" s="107">
        <v>1285.5</v>
      </c>
      <c r="AC21" s="105">
        <v>74</v>
      </c>
      <c r="AD21" s="105">
        <v>75.5</v>
      </c>
      <c r="AE21" s="105">
        <v>74.5</v>
      </c>
      <c r="AF21" s="105">
        <v>73</v>
      </c>
      <c r="AG21" s="105">
        <v>70</v>
      </c>
      <c r="AH21" s="105">
        <v>71</v>
      </c>
      <c r="AI21" s="105">
        <v>70.5</v>
      </c>
      <c r="AJ21" s="105">
        <v>60</v>
      </c>
      <c r="AK21" s="105">
        <v>70</v>
      </c>
    </row>
    <row r="22" spans="1:37" ht="18">
      <c r="A22">
        <v>4</v>
      </c>
      <c r="B22">
        <v>7</v>
      </c>
      <c r="C22" s="117"/>
      <c r="D22" s="95" t="str">
        <f>INDEX($D$2:$D$11,A22)</f>
        <v>FENOMENALEX</v>
      </c>
      <c r="E22" s="110">
        <v>1</v>
      </c>
      <c r="F22" s="112">
        <v>69.5</v>
      </c>
      <c r="G22" s="96" t="str">
        <f>INDEX($D$2:$D$11,B22)</f>
        <v>LAUDANO VI PUNIRA'</v>
      </c>
      <c r="H22" s="110">
        <v>1</v>
      </c>
      <c r="I22" s="111">
        <v>69.5</v>
      </c>
      <c r="J22" s="99"/>
      <c r="K22" s="163"/>
      <c r="L22" s="182">
        <v>4</v>
      </c>
      <c r="M22" s="114" t="s">
        <v>3</v>
      </c>
      <c r="N22" s="106">
        <v>25</v>
      </c>
      <c r="O22" s="181">
        <v>1335.5</v>
      </c>
      <c r="P22" s="153">
        <v>70.28947368421052</v>
      </c>
      <c r="Q22" s="182">
        <v>9</v>
      </c>
      <c r="R22" s="114" t="s">
        <v>5</v>
      </c>
      <c r="S22" s="106">
        <v>17</v>
      </c>
      <c r="T22" s="107">
        <v>1264.5</v>
      </c>
      <c r="U22" s="153">
        <v>66.55263157894737</v>
      </c>
      <c r="V22" s="86"/>
      <c r="X22" s="179" t="s">
        <v>1</v>
      </c>
      <c r="Y22" s="106">
        <v>35</v>
      </c>
      <c r="Z22" s="107">
        <f t="shared" si="0"/>
        <v>1876.5</v>
      </c>
      <c r="AA22" s="108">
        <f t="shared" si="1"/>
        <v>72.17307692307692</v>
      </c>
      <c r="AB22" s="107">
        <v>1258</v>
      </c>
      <c r="AC22" s="105">
        <v>64</v>
      </c>
      <c r="AD22" s="105">
        <v>64</v>
      </c>
      <c r="AE22" s="105">
        <v>64</v>
      </c>
      <c r="AF22" s="105">
        <v>61</v>
      </c>
      <c r="AG22" s="105">
        <v>66</v>
      </c>
      <c r="AH22" s="105">
        <v>83.5</v>
      </c>
      <c r="AI22" s="105">
        <v>80.5</v>
      </c>
      <c r="AJ22" s="105">
        <v>69</v>
      </c>
      <c r="AK22" s="105">
        <v>66.5</v>
      </c>
    </row>
    <row r="23" spans="1:37" ht="18">
      <c r="A23">
        <v>5</v>
      </c>
      <c r="B23">
        <v>6</v>
      </c>
      <c r="C23" s="117"/>
      <c r="D23" s="95" t="str">
        <f>INDEX($D$2:$D$11,A23)</f>
        <v>VAFFANCULO ALLA MAGGIORANZA</v>
      </c>
      <c r="E23" s="110">
        <v>2</v>
      </c>
      <c r="F23" s="112">
        <v>74</v>
      </c>
      <c r="G23" s="96" t="str">
        <f>INDEX($D$2:$D$11,B23)</f>
        <v>GEPPETTOS</v>
      </c>
      <c r="H23" s="110">
        <v>0</v>
      </c>
      <c r="I23" s="111">
        <v>64</v>
      </c>
      <c r="J23" s="99"/>
      <c r="K23" s="163"/>
      <c r="L23" s="183">
        <v>5</v>
      </c>
      <c r="M23" s="121" t="s">
        <v>2</v>
      </c>
      <c r="N23" s="122">
        <v>25</v>
      </c>
      <c r="O23" s="184">
        <v>1359.5</v>
      </c>
      <c r="P23" s="156">
        <v>71.55263157894737</v>
      </c>
      <c r="Q23" s="183">
        <v>10</v>
      </c>
      <c r="R23" s="121" t="s">
        <v>68</v>
      </c>
      <c r="S23" s="122">
        <v>14</v>
      </c>
      <c r="T23" s="134">
        <v>1266.5</v>
      </c>
      <c r="U23" s="156">
        <v>66.65789473684211</v>
      </c>
      <c r="V23" s="163"/>
      <c r="X23" s="179" t="s">
        <v>0</v>
      </c>
      <c r="Y23" s="106">
        <v>34</v>
      </c>
      <c r="Z23" s="107">
        <f t="shared" si="0"/>
        <v>1906.5</v>
      </c>
      <c r="AA23" s="108">
        <f t="shared" si="1"/>
        <v>73.32692307692308</v>
      </c>
      <c r="AB23" s="107">
        <v>1289</v>
      </c>
      <c r="AC23" s="105">
        <v>69.5</v>
      </c>
      <c r="AD23" s="105">
        <v>74.5</v>
      </c>
      <c r="AE23" s="105">
        <v>66.5</v>
      </c>
      <c r="AF23" s="105">
        <v>75.5</v>
      </c>
      <c r="AG23" s="105">
        <v>62.5</v>
      </c>
      <c r="AH23" s="105">
        <v>67</v>
      </c>
      <c r="AI23" s="105">
        <v>69.5</v>
      </c>
      <c r="AJ23" s="105">
        <v>70</v>
      </c>
      <c r="AK23" s="105">
        <v>62.5</v>
      </c>
    </row>
    <row r="24" spans="3:37" ht="18.75" customHeight="1">
      <c r="C24" s="123"/>
      <c r="D24" s="124"/>
      <c r="E24" s="125"/>
      <c r="F24" s="126"/>
      <c r="H24" s="125"/>
      <c r="I24" s="126"/>
      <c r="J24" s="126"/>
      <c r="K24" s="163"/>
      <c r="L24" s="86"/>
      <c r="M24" s="185"/>
      <c r="N24" s="86"/>
      <c r="O24" s="186"/>
      <c r="P24" s="86"/>
      <c r="Q24" s="86"/>
      <c r="R24" s="185"/>
      <c r="S24" s="86"/>
      <c r="T24" s="86"/>
      <c r="U24" s="86"/>
      <c r="V24" s="163"/>
      <c r="X24" s="179" t="s">
        <v>70</v>
      </c>
      <c r="Y24" s="106">
        <v>34</v>
      </c>
      <c r="Z24" s="107">
        <f t="shared" si="0"/>
        <v>1878.5</v>
      </c>
      <c r="AA24" s="108">
        <f t="shared" si="1"/>
        <v>72.25</v>
      </c>
      <c r="AB24" s="107">
        <v>1250.5</v>
      </c>
      <c r="AC24" s="105">
        <v>67</v>
      </c>
      <c r="AD24" s="105">
        <v>64.5</v>
      </c>
      <c r="AE24" s="105">
        <v>77.5</v>
      </c>
      <c r="AF24" s="105">
        <v>72.5</v>
      </c>
      <c r="AG24" s="105">
        <v>63.5</v>
      </c>
      <c r="AH24" s="105">
        <v>75</v>
      </c>
      <c r="AI24" s="105">
        <v>69.5</v>
      </c>
      <c r="AJ24" s="105">
        <v>72.5</v>
      </c>
      <c r="AK24" s="105">
        <v>66</v>
      </c>
    </row>
    <row r="25" spans="3:37" ht="18.75" customHeight="1">
      <c r="C25" s="123"/>
      <c r="D25" s="124"/>
      <c r="E25" s="125"/>
      <c r="F25" s="126"/>
      <c r="G25" s="125"/>
      <c r="H25" s="125"/>
      <c r="I25" s="126"/>
      <c r="J25" s="126"/>
      <c r="K25" s="163"/>
      <c r="L25" s="86"/>
      <c r="M25" s="185"/>
      <c r="N25" s="86"/>
      <c r="O25" s="186"/>
      <c r="P25" s="86"/>
      <c r="Q25" s="86"/>
      <c r="R25" s="185"/>
      <c r="S25" s="86"/>
      <c r="T25" s="86"/>
      <c r="U25" s="86"/>
      <c r="V25" s="163"/>
      <c r="X25" s="179" t="s">
        <v>3</v>
      </c>
      <c r="Y25" s="106">
        <v>33</v>
      </c>
      <c r="Z25" s="107">
        <f t="shared" si="0"/>
        <v>1871.5</v>
      </c>
      <c r="AA25" s="108">
        <f t="shared" si="1"/>
        <v>71.98076923076923</v>
      </c>
      <c r="AB25" s="107">
        <v>1266</v>
      </c>
      <c r="AC25" s="105">
        <v>69.5</v>
      </c>
      <c r="AD25" s="105">
        <v>67</v>
      </c>
      <c r="AE25" s="105">
        <v>66</v>
      </c>
      <c r="AF25" s="105">
        <v>75</v>
      </c>
      <c r="AG25" s="105">
        <v>65.5</v>
      </c>
      <c r="AH25" s="105">
        <v>66</v>
      </c>
      <c r="AI25" s="105">
        <v>59.5</v>
      </c>
      <c r="AJ25" s="105">
        <v>75</v>
      </c>
      <c r="AK25" s="105">
        <v>62</v>
      </c>
    </row>
    <row r="26" spans="3:37" ht="18">
      <c r="C26" s="94" t="s">
        <v>161</v>
      </c>
      <c r="D26" s="95">
        <v>41320</v>
      </c>
      <c r="E26" s="96"/>
      <c r="F26" s="97"/>
      <c r="G26" s="96"/>
      <c r="H26" s="98"/>
      <c r="I26" s="97"/>
      <c r="J26" s="99"/>
      <c r="K26" s="163"/>
      <c r="L26" s="174">
        <v>20</v>
      </c>
      <c r="M26" s="101" t="s">
        <v>146</v>
      </c>
      <c r="N26" s="102" t="s">
        <v>142</v>
      </c>
      <c r="O26" s="103" t="s">
        <v>147</v>
      </c>
      <c r="P26" s="104" t="s">
        <v>148</v>
      </c>
      <c r="Q26" s="174">
        <f>L26</f>
        <v>20</v>
      </c>
      <c r="R26" s="175" t="s">
        <v>146</v>
      </c>
      <c r="S26" s="176" t="s">
        <v>142</v>
      </c>
      <c r="T26" s="177" t="s">
        <v>147</v>
      </c>
      <c r="U26" s="178" t="s">
        <v>148</v>
      </c>
      <c r="V26" s="163"/>
      <c r="X26" s="179" t="s">
        <v>68</v>
      </c>
      <c r="Y26" s="106">
        <v>22</v>
      </c>
      <c r="Z26" s="107">
        <f t="shared" si="0"/>
        <v>1787.5</v>
      </c>
      <c r="AA26" s="108">
        <f t="shared" si="1"/>
        <v>68.75</v>
      </c>
      <c r="AB26" s="107">
        <v>1197</v>
      </c>
      <c r="AC26" s="105">
        <v>69.5</v>
      </c>
      <c r="AD26" s="105">
        <v>62.5</v>
      </c>
      <c r="AE26" s="105">
        <v>72</v>
      </c>
      <c r="AF26" s="105">
        <v>74</v>
      </c>
      <c r="AG26" s="105">
        <v>68</v>
      </c>
      <c r="AH26" s="105">
        <v>58.5</v>
      </c>
      <c r="AI26" s="105">
        <v>66</v>
      </c>
      <c r="AJ26" s="105">
        <v>65.5</v>
      </c>
      <c r="AK26" s="105">
        <v>54.5</v>
      </c>
    </row>
    <row r="27" spans="1:37" ht="18">
      <c r="A27">
        <v>1</v>
      </c>
      <c r="B27">
        <v>9</v>
      </c>
      <c r="C27" s="123"/>
      <c r="D27" s="95" t="str">
        <f>INDEX($D$2:$D$11,A27)</f>
        <v>NEW TIM</v>
      </c>
      <c r="E27" s="110">
        <v>2</v>
      </c>
      <c r="F27" s="111">
        <v>69.5</v>
      </c>
      <c r="G27" s="96" t="str">
        <f>INDEX($D$2:$D$11,B27)</f>
        <v>WEB SOCCER</v>
      </c>
      <c r="H27" s="110">
        <v>0</v>
      </c>
      <c r="I27" s="112">
        <v>61</v>
      </c>
      <c r="J27" s="99"/>
      <c r="K27" s="163"/>
      <c r="L27" s="180">
        <v>1</v>
      </c>
      <c r="M27" s="179" t="s">
        <v>69</v>
      </c>
      <c r="N27" s="106">
        <v>42</v>
      </c>
      <c r="O27" s="107">
        <v>1460</v>
      </c>
      <c r="P27" s="108">
        <v>73</v>
      </c>
      <c r="Q27" s="180">
        <v>6</v>
      </c>
      <c r="R27" s="114" t="s">
        <v>0</v>
      </c>
      <c r="S27" s="106">
        <v>25</v>
      </c>
      <c r="T27" s="107">
        <v>1433</v>
      </c>
      <c r="U27" s="153">
        <v>71.65</v>
      </c>
      <c r="V27" s="163"/>
      <c r="X27" s="179" t="s">
        <v>5</v>
      </c>
      <c r="Y27" s="122">
        <v>19</v>
      </c>
      <c r="Z27" s="107">
        <f t="shared" si="0"/>
        <v>1749</v>
      </c>
      <c r="AA27" s="108">
        <f t="shared" si="1"/>
        <v>67.26923076923077</v>
      </c>
      <c r="AB27" s="107">
        <v>1197.5</v>
      </c>
      <c r="AC27" s="105">
        <v>67</v>
      </c>
      <c r="AD27" s="105">
        <v>61</v>
      </c>
      <c r="AE27" s="105">
        <v>65</v>
      </c>
      <c r="AF27" s="105">
        <v>59</v>
      </c>
      <c r="AG27" s="105">
        <v>41</v>
      </c>
      <c r="AH27" s="105">
        <v>62</v>
      </c>
      <c r="AI27" s="105">
        <v>68</v>
      </c>
      <c r="AJ27" s="105">
        <v>64.5</v>
      </c>
      <c r="AK27" s="105">
        <v>64</v>
      </c>
    </row>
    <row r="28" spans="1:31" ht="18">
      <c r="A28">
        <v>2</v>
      </c>
      <c r="B28">
        <v>8</v>
      </c>
      <c r="C28" s="123"/>
      <c r="D28" s="95" t="str">
        <f>INDEX($D$2:$D$11,A28)</f>
        <v>F.C. DOWN UNDER</v>
      </c>
      <c r="E28" s="110">
        <v>1</v>
      </c>
      <c r="F28" s="111">
        <v>68.5</v>
      </c>
      <c r="G28" s="96" t="str">
        <f>INDEX($D$2:$D$11,B28)</f>
        <v>TORMENTINO</v>
      </c>
      <c r="H28" s="110">
        <v>0</v>
      </c>
      <c r="I28" s="111">
        <v>64.5</v>
      </c>
      <c r="J28" s="99"/>
      <c r="K28" s="163"/>
      <c r="L28" s="182">
        <v>2</v>
      </c>
      <c r="M28" s="179" t="s">
        <v>207</v>
      </c>
      <c r="N28" s="106">
        <v>36</v>
      </c>
      <c r="O28" s="107">
        <v>1439</v>
      </c>
      <c r="P28" s="108">
        <v>71.95</v>
      </c>
      <c r="Q28" s="182">
        <v>7</v>
      </c>
      <c r="R28" s="114" t="s">
        <v>1</v>
      </c>
      <c r="S28" s="106">
        <v>22</v>
      </c>
      <c r="T28" s="107">
        <v>1386</v>
      </c>
      <c r="U28" s="153">
        <v>69.3</v>
      </c>
      <c r="V28" s="163"/>
      <c r="AE28" s="105"/>
    </row>
    <row r="29" spans="1:22" ht="18">
      <c r="A29">
        <v>3</v>
      </c>
      <c r="B29">
        <v>7</v>
      </c>
      <c r="C29" s="123"/>
      <c r="D29" s="95" t="str">
        <f>INDEX($D$2:$D$11,A29)</f>
        <v>CUCCIOLI DI POGGIBONSI</v>
      </c>
      <c r="E29" s="110">
        <v>1</v>
      </c>
      <c r="F29" s="112">
        <v>68.5</v>
      </c>
      <c r="G29" s="96" t="str">
        <f>INDEX($D$2:$D$11,B29)</f>
        <v>LAUDANO VI PUNIRA'</v>
      </c>
      <c r="H29" s="110">
        <v>2</v>
      </c>
      <c r="I29" s="111">
        <v>74.5</v>
      </c>
      <c r="J29" s="99"/>
      <c r="K29" s="163"/>
      <c r="L29" s="182">
        <v>3</v>
      </c>
      <c r="M29" s="179" t="s">
        <v>326</v>
      </c>
      <c r="N29" s="106">
        <v>28</v>
      </c>
      <c r="O29" s="107">
        <v>1446</v>
      </c>
      <c r="P29" s="108">
        <v>72.3</v>
      </c>
      <c r="Q29" s="182">
        <v>8</v>
      </c>
      <c r="R29" s="114" t="s">
        <v>70</v>
      </c>
      <c r="S29" s="106">
        <v>21</v>
      </c>
      <c r="T29" s="107">
        <v>1382</v>
      </c>
      <c r="U29" s="153">
        <v>69.1</v>
      </c>
      <c r="V29" s="163"/>
    </row>
    <row r="30" spans="1:22" ht="18">
      <c r="A30">
        <v>4</v>
      </c>
      <c r="B30">
        <v>6</v>
      </c>
      <c r="C30" s="123"/>
      <c r="D30" s="95" t="str">
        <f>INDEX($D$2:$D$11,A30)</f>
        <v>FENOMENALEX</v>
      </c>
      <c r="E30" s="110">
        <v>1</v>
      </c>
      <c r="F30" s="112">
        <v>67</v>
      </c>
      <c r="G30" s="96" t="str">
        <f>INDEX($D$2:$D$11,B30)</f>
        <v>GEPPETTOS</v>
      </c>
      <c r="H30" s="110">
        <v>0</v>
      </c>
      <c r="I30" s="111">
        <v>64</v>
      </c>
      <c r="J30" s="99"/>
      <c r="K30" s="163"/>
      <c r="L30" s="182">
        <v>4</v>
      </c>
      <c r="M30" s="179" t="s">
        <v>2</v>
      </c>
      <c r="N30" s="106">
        <v>28</v>
      </c>
      <c r="O30" s="107">
        <v>1435</v>
      </c>
      <c r="P30" s="108">
        <v>71.75</v>
      </c>
      <c r="Q30" s="182">
        <v>9</v>
      </c>
      <c r="R30" s="114" t="s">
        <v>5</v>
      </c>
      <c r="S30" s="106">
        <v>17</v>
      </c>
      <c r="T30" s="107">
        <v>1325.5</v>
      </c>
      <c r="U30" s="153">
        <v>66.275</v>
      </c>
      <c r="V30" s="163"/>
    </row>
    <row r="31" spans="1:24" ht="18.75" thickBot="1">
      <c r="A31">
        <v>5</v>
      </c>
      <c r="B31">
        <v>10</v>
      </c>
      <c r="C31" s="123"/>
      <c r="D31" s="95" t="str">
        <f>INDEX($D$2:$D$11,A31)</f>
        <v>VAFFANCULO ALLA MAGGIORANZA</v>
      </c>
      <c r="E31" s="110">
        <v>3</v>
      </c>
      <c r="F31" s="112">
        <v>75.5</v>
      </c>
      <c r="G31" s="96" t="str">
        <f>INDEX($D$2:$D$11,B31)</f>
        <v>ALBATROS</v>
      </c>
      <c r="H31" s="110">
        <v>0</v>
      </c>
      <c r="I31" s="111">
        <v>62.5</v>
      </c>
      <c r="J31" s="99"/>
      <c r="K31" s="163"/>
      <c r="L31" s="183">
        <v>5</v>
      </c>
      <c r="M31" s="179" t="s">
        <v>3</v>
      </c>
      <c r="N31" s="106">
        <v>28</v>
      </c>
      <c r="O31" s="107">
        <v>1402.5</v>
      </c>
      <c r="P31" s="108">
        <v>70.125</v>
      </c>
      <c r="Q31" s="183">
        <v>10</v>
      </c>
      <c r="R31" s="121" t="s">
        <v>68</v>
      </c>
      <c r="S31" s="122">
        <v>14</v>
      </c>
      <c r="T31" s="134">
        <v>1329</v>
      </c>
      <c r="U31" s="156">
        <v>66.45</v>
      </c>
      <c r="V31" s="163"/>
      <c r="X31"/>
    </row>
    <row r="32" spans="3:27" ht="13.5" thickTop="1">
      <c r="C32" s="123"/>
      <c r="D32" s="124"/>
      <c r="E32" s="125"/>
      <c r="F32" s="126"/>
      <c r="G32" s="125"/>
      <c r="H32" s="125"/>
      <c r="I32" s="126"/>
      <c r="J32" s="126"/>
      <c r="K32" s="163"/>
      <c r="L32" s="86"/>
      <c r="M32" s="185"/>
      <c r="N32" s="86"/>
      <c r="O32" s="186"/>
      <c r="P32" s="86"/>
      <c r="Q32" s="86"/>
      <c r="R32" s="185"/>
      <c r="S32" s="86"/>
      <c r="T32" s="86"/>
      <c r="U32" s="86"/>
      <c r="V32" s="163"/>
      <c r="W32" s="138"/>
      <c r="X32"/>
      <c r="Y32" s="75"/>
      <c r="Z32" s="187"/>
      <c r="AA32" s="172"/>
    </row>
    <row r="33" spans="3:27" ht="18.75" thickBot="1">
      <c r="C33" s="123"/>
      <c r="D33" s="124"/>
      <c r="E33" s="125"/>
      <c r="F33" s="126"/>
      <c r="G33" s="125"/>
      <c r="H33" s="125"/>
      <c r="I33" s="126"/>
      <c r="J33" s="126"/>
      <c r="K33" s="163"/>
      <c r="L33" s="86"/>
      <c r="M33" s="185"/>
      <c r="N33" s="86"/>
      <c r="O33" s="186"/>
      <c r="P33" s="86"/>
      <c r="Q33" s="86"/>
      <c r="R33" s="185"/>
      <c r="S33" s="86"/>
      <c r="T33" s="86"/>
      <c r="U33" s="86"/>
      <c r="V33" s="163"/>
      <c r="X33"/>
      <c r="Y33" s="188"/>
      <c r="Z33" s="85"/>
      <c r="AA33" s="189"/>
    </row>
    <row r="34" spans="3:27" ht="19.5" thickBot="1" thickTop="1">
      <c r="C34" s="94" t="s">
        <v>162</v>
      </c>
      <c r="D34" s="143">
        <v>41328</v>
      </c>
      <c r="E34" s="96"/>
      <c r="F34" s="97"/>
      <c r="G34" s="96"/>
      <c r="H34" s="98"/>
      <c r="I34" s="97"/>
      <c r="J34" s="99"/>
      <c r="K34" s="163"/>
      <c r="L34" s="174">
        <v>21</v>
      </c>
      <c r="M34" s="101" t="s">
        <v>146</v>
      </c>
      <c r="N34" s="102" t="s">
        <v>142</v>
      </c>
      <c r="O34" s="103" t="s">
        <v>147</v>
      </c>
      <c r="P34" s="104" t="s">
        <v>148</v>
      </c>
      <c r="Q34" s="174">
        <f>L34</f>
        <v>21</v>
      </c>
      <c r="R34" s="175" t="s">
        <v>146</v>
      </c>
      <c r="S34" s="176" t="s">
        <v>142</v>
      </c>
      <c r="T34" s="177" t="s">
        <v>147</v>
      </c>
      <c r="U34" s="178" t="s">
        <v>148</v>
      </c>
      <c r="V34" s="163"/>
      <c r="X34"/>
      <c r="Y34" s="188"/>
      <c r="Z34" s="85"/>
      <c r="AA34" s="189"/>
    </row>
    <row r="35" spans="1:27" ht="18">
      <c r="A35">
        <v>1</v>
      </c>
      <c r="B35">
        <v>8</v>
      </c>
      <c r="C35" s="123"/>
      <c r="D35" s="95" t="str">
        <f>INDEX($D$2:$D$11,A35)</f>
        <v>NEW TIM</v>
      </c>
      <c r="E35" s="110">
        <v>2</v>
      </c>
      <c r="F35" s="111">
        <v>75.5</v>
      </c>
      <c r="G35" s="96" t="str">
        <f>INDEX($D$2:$D$11,B35)</f>
        <v>TORMENTINO</v>
      </c>
      <c r="H35" s="110">
        <v>2</v>
      </c>
      <c r="I35" s="112">
        <v>77.5</v>
      </c>
      <c r="J35" s="99"/>
      <c r="K35" s="163"/>
      <c r="L35" s="180">
        <v>1</v>
      </c>
      <c r="M35" s="179" t="s">
        <v>69</v>
      </c>
      <c r="N35" s="106">
        <v>43</v>
      </c>
      <c r="O35" s="107">
        <v>1535.5</v>
      </c>
      <c r="P35" s="108">
        <v>73.11904761904762</v>
      </c>
      <c r="Q35" s="180">
        <v>6</v>
      </c>
      <c r="R35" s="179" t="s">
        <v>0</v>
      </c>
      <c r="S35" s="106">
        <v>26</v>
      </c>
      <c r="T35" s="107">
        <v>1499.5</v>
      </c>
      <c r="U35" s="108">
        <v>71.4047619047619</v>
      </c>
      <c r="V35" s="163"/>
      <c r="X35"/>
      <c r="Y35" s="188"/>
      <c r="Z35" s="85"/>
      <c r="AA35" s="189"/>
    </row>
    <row r="36" spans="1:27" ht="18">
      <c r="A36">
        <v>2</v>
      </c>
      <c r="B36">
        <v>7</v>
      </c>
      <c r="C36" s="123"/>
      <c r="D36" s="95" t="str">
        <f>INDEX($D$2:$D$11,A36)</f>
        <v>F.C. DOWN UNDER</v>
      </c>
      <c r="E36" s="110">
        <v>1</v>
      </c>
      <c r="F36" s="111">
        <v>69</v>
      </c>
      <c r="G36" s="96" t="str">
        <f>INDEX($D$2:$D$11,B36)</f>
        <v>LAUDANO VI PUNIRA'</v>
      </c>
      <c r="H36" s="110">
        <v>1</v>
      </c>
      <c r="I36" s="111">
        <v>66.5</v>
      </c>
      <c r="J36" s="99"/>
      <c r="K36" s="163"/>
      <c r="L36" s="182">
        <v>2</v>
      </c>
      <c r="M36" s="179" t="s">
        <v>207</v>
      </c>
      <c r="N36" s="106">
        <v>37</v>
      </c>
      <c r="O36" s="107">
        <v>1508</v>
      </c>
      <c r="P36" s="108">
        <v>71.80952380952381</v>
      </c>
      <c r="Q36" s="182">
        <v>7</v>
      </c>
      <c r="R36" s="179" t="s">
        <v>1</v>
      </c>
      <c r="S36" s="106">
        <v>23</v>
      </c>
      <c r="T36" s="107">
        <v>1450</v>
      </c>
      <c r="U36" s="108">
        <v>69.04761904761905</v>
      </c>
      <c r="V36" s="163"/>
      <c r="X36"/>
      <c r="Y36" s="188"/>
      <c r="Z36" s="85"/>
      <c r="AA36" s="189"/>
    </row>
    <row r="37" spans="1:27" ht="18">
      <c r="A37">
        <v>3</v>
      </c>
      <c r="B37">
        <v>6</v>
      </c>
      <c r="C37" s="123"/>
      <c r="D37" s="95" t="str">
        <f>INDEX($D$2:$D$11,A37)</f>
        <v>CUCCIOLI DI POGGIBONSI</v>
      </c>
      <c r="E37" s="110">
        <v>0</v>
      </c>
      <c r="F37" s="112">
        <v>64</v>
      </c>
      <c r="G37" s="96" t="str">
        <f>INDEX($D$2:$D$11,B37)</f>
        <v>GEPPETTOS</v>
      </c>
      <c r="H37" s="110">
        <v>0</v>
      </c>
      <c r="I37" s="111">
        <v>64</v>
      </c>
      <c r="J37" s="99"/>
      <c r="K37" s="163"/>
      <c r="L37" s="182">
        <v>3</v>
      </c>
      <c r="M37" s="179" t="s">
        <v>2</v>
      </c>
      <c r="N37" s="106">
        <v>31</v>
      </c>
      <c r="O37" s="107">
        <v>1509.5</v>
      </c>
      <c r="P37" s="108">
        <v>71.88095238095238</v>
      </c>
      <c r="Q37" s="182">
        <v>8</v>
      </c>
      <c r="R37" s="179" t="s">
        <v>70</v>
      </c>
      <c r="S37" s="106">
        <v>22</v>
      </c>
      <c r="T37" s="107">
        <v>1459.5</v>
      </c>
      <c r="U37" s="108">
        <v>69.5</v>
      </c>
      <c r="V37" s="163"/>
      <c r="X37"/>
      <c r="Y37" s="188"/>
      <c r="Z37" s="85"/>
      <c r="AA37" s="189"/>
    </row>
    <row r="38" spans="1:27" ht="18">
      <c r="A38">
        <v>4</v>
      </c>
      <c r="B38">
        <v>5</v>
      </c>
      <c r="C38" s="123"/>
      <c r="D38" s="95" t="str">
        <f>INDEX($D$2:$D$11,A38)</f>
        <v>FENOMENALEX</v>
      </c>
      <c r="E38" s="110">
        <v>1</v>
      </c>
      <c r="F38" s="112">
        <v>67</v>
      </c>
      <c r="G38" s="96" t="str">
        <f>INDEX($D$2:$D$11,B38)</f>
        <v>VAFFANCULO ALLA MAGGIORANZA</v>
      </c>
      <c r="H38" s="110">
        <v>3</v>
      </c>
      <c r="I38" s="111">
        <v>74.5</v>
      </c>
      <c r="J38" s="99"/>
      <c r="K38" s="163"/>
      <c r="L38" s="182">
        <v>4</v>
      </c>
      <c r="M38" s="179" t="s">
        <v>326</v>
      </c>
      <c r="N38" s="106">
        <v>29</v>
      </c>
      <c r="O38" s="107">
        <v>1510</v>
      </c>
      <c r="P38" s="108">
        <v>71.9047619047619</v>
      </c>
      <c r="Q38" s="182">
        <v>9</v>
      </c>
      <c r="R38" s="179" t="s">
        <v>68</v>
      </c>
      <c r="S38" s="106">
        <v>17</v>
      </c>
      <c r="T38" s="107">
        <v>1401</v>
      </c>
      <c r="U38" s="108">
        <v>66.71428571428571</v>
      </c>
      <c r="V38" s="163"/>
      <c r="X38"/>
      <c r="Y38" s="188"/>
      <c r="Z38" s="85"/>
      <c r="AA38" s="189"/>
    </row>
    <row r="39" spans="1:27" ht="18.75" thickBot="1">
      <c r="A39">
        <v>9</v>
      </c>
      <c r="B39">
        <v>10</v>
      </c>
      <c r="C39" s="123"/>
      <c r="D39" s="95" t="str">
        <f>INDEX($D$2:$D$11,A39)</f>
        <v>WEB SOCCER</v>
      </c>
      <c r="E39" s="110">
        <v>0</v>
      </c>
      <c r="F39" s="112">
        <v>65</v>
      </c>
      <c r="G39" s="96" t="str">
        <f>INDEX($D$2:$D$11,B39)</f>
        <v>ALBATROS</v>
      </c>
      <c r="H39" s="110">
        <v>2</v>
      </c>
      <c r="I39" s="111">
        <v>72</v>
      </c>
      <c r="J39" s="99"/>
      <c r="K39" s="163"/>
      <c r="L39" s="183">
        <v>5</v>
      </c>
      <c r="M39" s="179" t="s">
        <v>3</v>
      </c>
      <c r="N39" s="106">
        <v>28</v>
      </c>
      <c r="O39" s="107">
        <v>1468.5</v>
      </c>
      <c r="P39" s="108">
        <v>69.92857142857143</v>
      </c>
      <c r="Q39" s="183">
        <v>10</v>
      </c>
      <c r="R39" s="179" t="s">
        <v>5</v>
      </c>
      <c r="S39" s="122">
        <v>17</v>
      </c>
      <c r="T39" s="107">
        <v>1390.5</v>
      </c>
      <c r="U39" s="108">
        <v>66.21428571428571</v>
      </c>
      <c r="V39" s="163"/>
      <c r="X39"/>
      <c r="Y39" s="188"/>
      <c r="Z39" s="85"/>
      <c r="AA39" s="189"/>
    </row>
    <row r="40" spans="3:27" ht="18.75" thickTop="1">
      <c r="C40" s="123"/>
      <c r="D40" s="124"/>
      <c r="E40" s="125"/>
      <c r="F40" s="126"/>
      <c r="G40" s="125"/>
      <c r="H40" s="125"/>
      <c r="I40" s="126"/>
      <c r="J40" s="126"/>
      <c r="K40" s="163"/>
      <c r="L40" s="86"/>
      <c r="M40" s="185"/>
      <c r="N40" s="86"/>
      <c r="O40" s="186"/>
      <c r="P40" s="86"/>
      <c r="Q40" s="86"/>
      <c r="R40" s="185"/>
      <c r="S40" s="86"/>
      <c r="T40" s="86"/>
      <c r="U40" s="86"/>
      <c r="V40" s="163"/>
      <c r="X40"/>
      <c r="Y40" s="188"/>
      <c r="Z40" s="85"/>
      <c r="AA40" s="189"/>
    </row>
    <row r="41" spans="3:27" ht="18.75" thickBot="1">
      <c r="C41" s="123"/>
      <c r="D41" s="124"/>
      <c r="E41" s="125"/>
      <c r="F41" s="126"/>
      <c r="G41" s="125"/>
      <c r="H41" s="125"/>
      <c r="I41" s="126"/>
      <c r="J41" s="126"/>
      <c r="K41" s="163"/>
      <c r="L41" s="86"/>
      <c r="M41" s="185"/>
      <c r="N41" s="86"/>
      <c r="O41" s="186"/>
      <c r="P41" s="86"/>
      <c r="Q41" s="86"/>
      <c r="R41" s="185"/>
      <c r="S41" s="86"/>
      <c r="T41" s="86"/>
      <c r="U41" s="86"/>
      <c r="V41" s="163"/>
      <c r="X41"/>
      <c r="Y41" s="188"/>
      <c r="Z41" s="85"/>
      <c r="AA41" s="189"/>
    </row>
    <row r="42" spans="3:27" ht="19.5" thickBot="1" thickTop="1">
      <c r="C42" s="94" t="s">
        <v>163</v>
      </c>
      <c r="D42" s="95">
        <v>41334</v>
      </c>
      <c r="E42" s="96"/>
      <c r="F42" s="97"/>
      <c r="G42" s="96"/>
      <c r="H42" s="98"/>
      <c r="I42" s="97"/>
      <c r="J42" s="99"/>
      <c r="K42" s="163"/>
      <c r="L42" s="174">
        <v>22</v>
      </c>
      <c r="M42" s="101" t="s">
        <v>146</v>
      </c>
      <c r="N42" s="102" t="s">
        <v>142</v>
      </c>
      <c r="O42" s="103" t="s">
        <v>147</v>
      </c>
      <c r="P42" s="104" t="s">
        <v>148</v>
      </c>
      <c r="Q42" s="174">
        <f>L42</f>
        <v>22</v>
      </c>
      <c r="R42" s="175" t="s">
        <v>146</v>
      </c>
      <c r="S42" s="176" t="s">
        <v>142</v>
      </c>
      <c r="T42" s="177" t="s">
        <v>147</v>
      </c>
      <c r="U42" s="178" t="s">
        <v>148</v>
      </c>
      <c r="V42" s="163"/>
      <c r="X42" s="83"/>
      <c r="Y42" s="188"/>
      <c r="Z42" s="85"/>
      <c r="AA42" s="189"/>
    </row>
    <row r="43" spans="1:25" ht="18">
      <c r="A43">
        <v>1</v>
      </c>
      <c r="B43">
        <v>7</v>
      </c>
      <c r="C43" s="123"/>
      <c r="D43" s="95" t="str">
        <f>INDEX($D$2:$D$11,A43)</f>
        <v>NEW TIM</v>
      </c>
      <c r="E43" s="110">
        <v>0</v>
      </c>
      <c r="F43" s="111">
        <v>60.5</v>
      </c>
      <c r="G43" s="96" t="str">
        <f>INDEX($D$2:$D$11,B43)</f>
        <v>LAUDANO VI PUNIRA'</v>
      </c>
      <c r="H43" s="110">
        <v>3</v>
      </c>
      <c r="I43" s="112">
        <v>75.5</v>
      </c>
      <c r="J43" s="99"/>
      <c r="K43" s="163"/>
      <c r="L43" s="180">
        <v>1</v>
      </c>
      <c r="M43" s="179" t="s">
        <v>69</v>
      </c>
      <c r="N43" s="106">
        <v>43</v>
      </c>
      <c r="O43" s="107">
        <v>1596</v>
      </c>
      <c r="P43" s="108">
        <v>72.54545454545455</v>
      </c>
      <c r="Q43" s="180">
        <v>6</v>
      </c>
      <c r="R43" s="114" t="s">
        <v>3</v>
      </c>
      <c r="S43" s="106">
        <v>29</v>
      </c>
      <c r="T43" s="107">
        <v>1543.5</v>
      </c>
      <c r="U43" s="153">
        <v>70.1590909090909</v>
      </c>
      <c r="V43" s="163"/>
      <c r="Y43" s="428"/>
    </row>
    <row r="44" spans="1:22" ht="18">
      <c r="A44">
        <v>2</v>
      </c>
      <c r="B44">
        <v>6</v>
      </c>
      <c r="C44" s="123"/>
      <c r="D44" s="95" t="str">
        <f>INDEX($D$2:$D$11,A44)</f>
        <v>F.C. DOWN UNDER</v>
      </c>
      <c r="E44" s="110">
        <v>0</v>
      </c>
      <c r="F44" s="111">
        <v>57.5</v>
      </c>
      <c r="G44" s="96" t="str">
        <f>INDEX($D$2:$D$11,B44)</f>
        <v>GEPPETTOS</v>
      </c>
      <c r="H44" s="110">
        <v>0</v>
      </c>
      <c r="I44" s="111">
        <v>61</v>
      </c>
      <c r="J44" s="99"/>
      <c r="K44" s="163"/>
      <c r="L44" s="182">
        <v>2</v>
      </c>
      <c r="M44" s="179" t="s">
        <v>207</v>
      </c>
      <c r="N44" s="106">
        <v>38</v>
      </c>
      <c r="O44" s="107">
        <v>1565.5</v>
      </c>
      <c r="P44" s="108">
        <v>71.1590909090909</v>
      </c>
      <c r="Q44" s="182">
        <v>7</v>
      </c>
      <c r="R44" s="114" t="s">
        <v>70</v>
      </c>
      <c r="S44" s="106">
        <v>25</v>
      </c>
      <c r="T44" s="107">
        <v>1532</v>
      </c>
      <c r="U44" s="153">
        <v>69.63636363636364</v>
      </c>
      <c r="V44" s="163"/>
    </row>
    <row r="45" spans="1:22" ht="18">
      <c r="A45">
        <v>3</v>
      </c>
      <c r="B45">
        <v>5</v>
      </c>
      <c r="C45" s="123"/>
      <c r="D45" s="95" t="str">
        <f>INDEX($D$2:$D$11,A45)</f>
        <v>CUCCIOLI DI POGGIBONSI</v>
      </c>
      <c r="E45" s="110">
        <v>3</v>
      </c>
      <c r="F45" s="112">
        <v>76</v>
      </c>
      <c r="G45" s="96" t="str">
        <f>INDEX($D$2:$D$11,B45)</f>
        <v>VAFFANCULO ALLA MAGGIORANZA</v>
      </c>
      <c r="H45" s="110">
        <v>2</v>
      </c>
      <c r="I45" s="111">
        <v>73</v>
      </c>
      <c r="J45" s="99"/>
      <c r="K45" s="163"/>
      <c r="L45" s="182">
        <v>3</v>
      </c>
      <c r="M45" s="179" t="s">
        <v>326</v>
      </c>
      <c r="N45" s="106">
        <v>32</v>
      </c>
      <c r="O45" s="107">
        <v>1586</v>
      </c>
      <c r="P45" s="108">
        <v>72.0909090909091</v>
      </c>
      <c r="Q45" s="182">
        <v>8</v>
      </c>
      <c r="R45" s="114" t="s">
        <v>1</v>
      </c>
      <c r="S45" s="106">
        <v>24</v>
      </c>
      <c r="T45" s="107">
        <v>1511</v>
      </c>
      <c r="U45" s="153">
        <v>68.68181818181819</v>
      </c>
      <c r="V45" s="163"/>
    </row>
    <row r="46" spans="1:22" ht="18">
      <c r="A46">
        <v>4</v>
      </c>
      <c r="B46">
        <v>10</v>
      </c>
      <c r="C46" s="123"/>
      <c r="D46" s="95" t="str">
        <f>INDEX($D$2:$D$11,A46)</f>
        <v>FENOMENALEX</v>
      </c>
      <c r="E46" s="110">
        <v>2</v>
      </c>
      <c r="F46" s="112">
        <v>75</v>
      </c>
      <c r="G46" s="96" t="str">
        <f>INDEX($D$2:$D$11,B46)</f>
        <v>ALBATROS</v>
      </c>
      <c r="H46" s="110">
        <v>2</v>
      </c>
      <c r="I46" s="111">
        <v>74</v>
      </c>
      <c r="J46" s="99"/>
      <c r="K46" s="163"/>
      <c r="L46" s="182">
        <v>4</v>
      </c>
      <c r="M46" s="179" t="s">
        <v>2</v>
      </c>
      <c r="N46" s="106">
        <v>31</v>
      </c>
      <c r="O46" s="107">
        <v>1582.5</v>
      </c>
      <c r="P46" s="108">
        <v>71.93181818181819</v>
      </c>
      <c r="Q46" s="182">
        <v>9</v>
      </c>
      <c r="R46" s="114" t="s">
        <v>68</v>
      </c>
      <c r="S46" s="106">
        <v>18</v>
      </c>
      <c r="T46" s="107">
        <v>1475</v>
      </c>
      <c r="U46" s="153">
        <v>67.04545454545455</v>
      </c>
      <c r="V46" s="163"/>
    </row>
    <row r="47" spans="1:22" ht="18">
      <c r="A47">
        <v>8</v>
      </c>
      <c r="B47">
        <v>9</v>
      </c>
      <c r="C47" s="123"/>
      <c r="D47" s="95" t="str">
        <f>INDEX($D$2:$D$11,A47)</f>
        <v>TORMENTINO</v>
      </c>
      <c r="E47" s="110">
        <v>2</v>
      </c>
      <c r="F47" s="112">
        <v>72.5</v>
      </c>
      <c r="G47" s="96" t="str">
        <f>INDEX($D$2:$D$11,B47)</f>
        <v>WEB SOCCER</v>
      </c>
      <c r="H47" s="110">
        <v>0</v>
      </c>
      <c r="I47" s="111">
        <v>59</v>
      </c>
      <c r="J47" s="99"/>
      <c r="K47" s="163"/>
      <c r="L47" s="183">
        <v>5</v>
      </c>
      <c r="M47" s="179" t="s">
        <v>0</v>
      </c>
      <c r="N47" s="106">
        <v>29</v>
      </c>
      <c r="O47" s="107">
        <v>1575</v>
      </c>
      <c r="P47" s="108">
        <v>71.5909090909091</v>
      </c>
      <c r="Q47" s="183">
        <v>10</v>
      </c>
      <c r="R47" s="121" t="s">
        <v>5</v>
      </c>
      <c r="S47" s="122">
        <v>17</v>
      </c>
      <c r="T47" s="134">
        <v>1449.5</v>
      </c>
      <c r="U47" s="156">
        <v>65.88636363636364</v>
      </c>
      <c r="V47" s="163"/>
    </row>
    <row r="48" spans="3:22" ht="12.75">
      <c r="C48" s="123"/>
      <c r="D48" s="124"/>
      <c r="E48" s="125"/>
      <c r="F48" s="126"/>
      <c r="G48" s="125"/>
      <c r="H48" s="125"/>
      <c r="I48" s="126"/>
      <c r="J48" s="126"/>
      <c r="K48" s="163"/>
      <c r="L48" s="86"/>
      <c r="M48" s="185"/>
      <c r="N48" s="86"/>
      <c r="O48" s="186"/>
      <c r="P48" s="86"/>
      <c r="Q48" s="86"/>
      <c r="R48" s="185"/>
      <c r="S48" s="86"/>
      <c r="T48" s="86"/>
      <c r="U48" s="86"/>
      <c r="V48" s="163"/>
    </row>
    <row r="49" spans="3:22" ht="12.75">
      <c r="C49" s="123"/>
      <c r="D49" s="124"/>
      <c r="E49" s="125"/>
      <c r="F49" s="126"/>
      <c r="G49" s="125"/>
      <c r="H49" s="125"/>
      <c r="I49" s="126"/>
      <c r="J49" s="126"/>
      <c r="K49" s="163"/>
      <c r="L49" s="86"/>
      <c r="M49" s="185"/>
      <c r="N49" s="86"/>
      <c r="O49" s="186"/>
      <c r="P49" s="86"/>
      <c r="Q49" s="86"/>
      <c r="R49" s="185"/>
      <c r="S49" s="86"/>
      <c r="T49" s="86"/>
      <c r="U49" s="86"/>
      <c r="V49" s="163"/>
    </row>
    <row r="50" spans="3:22" ht="18">
      <c r="C50" s="94" t="s">
        <v>164</v>
      </c>
      <c r="D50" s="95">
        <v>41341</v>
      </c>
      <c r="E50" s="96"/>
      <c r="F50" s="97"/>
      <c r="G50" s="96"/>
      <c r="H50" s="98"/>
      <c r="I50" s="97"/>
      <c r="J50" s="99"/>
      <c r="K50" s="163"/>
      <c r="L50" s="174">
        <v>23</v>
      </c>
      <c r="M50" s="101" t="s">
        <v>146</v>
      </c>
      <c r="N50" s="102" t="s">
        <v>142</v>
      </c>
      <c r="O50" s="103" t="s">
        <v>147</v>
      </c>
      <c r="P50" s="104" t="s">
        <v>148</v>
      </c>
      <c r="Q50" s="174">
        <f>L50</f>
        <v>23</v>
      </c>
      <c r="R50" s="175" t="s">
        <v>146</v>
      </c>
      <c r="S50" s="176" t="s">
        <v>142</v>
      </c>
      <c r="T50" s="177" t="s">
        <v>147</v>
      </c>
      <c r="U50" s="178" t="s">
        <v>148</v>
      </c>
      <c r="V50" s="163"/>
    </row>
    <row r="51" spans="1:22" ht="18">
      <c r="A51">
        <v>1</v>
      </c>
      <c r="B51">
        <v>6</v>
      </c>
      <c r="C51" s="123"/>
      <c r="D51" s="95" t="str">
        <f>INDEX($D$2:$D$11,A51)</f>
        <v>NEW TIM</v>
      </c>
      <c r="E51" s="110">
        <v>1</v>
      </c>
      <c r="F51" s="111">
        <v>66.5</v>
      </c>
      <c r="G51" s="96" t="str">
        <f>INDEX($D$2:$D$11,B51)</f>
        <v>GEPPETTOS</v>
      </c>
      <c r="H51" s="110">
        <v>1</v>
      </c>
      <c r="I51" s="112">
        <v>66</v>
      </c>
      <c r="J51" s="99"/>
      <c r="K51" s="163"/>
      <c r="L51" s="180">
        <v>1</v>
      </c>
      <c r="M51" s="114" t="s">
        <v>69</v>
      </c>
      <c r="N51" s="106">
        <v>44</v>
      </c>
      <c r="O51" s="181">
        <v>1662.5</v>
      </c>
      <c r="P51" s="153">
        <v>72.28260869565217</v>
      </c>
      <c r="Q51" s="180">
        <v>6</v>
      </c>
      <c r="R51" s="114" t="s">
        <v>3</v>
      </c>
      <c r="S51" s="106">
        <v>30</v>
      </c>
      <c r="T51" s="107">
        <v>1609</v>
      </c>
      <c r="U51" s="153">
        <v>69.95652173913044</v>
      </c>
      <c r="V51" s="163"/>
    </row>
    <row r="52" spans="1:22" ht="18">
      <c r="A52">
        <v>2</v>
      </c>
      <c r="B52">
        <v>5</v>
      </c>
      <c r="C52" s="123"/>
      <c r="D52" s="95" t="str">
        <f>INDEX($D$2:$D$11,A52)</f>
        <v>F.C. DOWN UNDER</v>
      </c>
      <c r="E52" s="110">
        <v>1</v>
      </c>
      <c r="F52" s="111">
        <v>72</v>
      </c>
      <c r="G52" s="96" t="str">
        <f>INDEX($D$2:$D$11,B52)</f>
        <v>VAFFANCULO ALLA MAGGIORANZA</v>
      </c>
      <c r="H52" s="110">
        <v>1</v>
      </c>
      <c r="I52" s="111">
        <v>70</v>
      </c>
      <c r="J52" s="99"/>
      <c r="K52" s="163"/>
      <c r="L52" s="182">
        <v>2</v>
      </c>
      <c r="M52" s="114" t="s">
        <v>207</v>
      </c>
      <c r="N52" s="106">
        <v>39</v>
      </c>
      <c r="O52" s="181">
        <v>1637.5</v>
      </c>
      <c r="P52" s="153">
        <v>71.19565217391305</v>
      </c>
      <c r="Q52" s="182">
        <v>7</v>
      </c>
      <c r="R52" s="114" t="s">
        <v>70</v>
      </c>
      <c r="S52" s="106">
        <v>25</v>
      </c>
      <c r="T52" s="107">
        <v>1595.5</v>
      </c>
      <c r="U52" s="153">
        <v>69.3695652173913</v>
      </c>
      <c r="V52" s="163"/>
    </row>
    <row r="53" spans="1:22" ht="18">
      <c r="A53">
        <v>3</v>
      </c>
      <c r="B53">
        <v>4</v>
      </c>
      <c r="C53" s="123"/>
      <c r="D53" s="95" t="str">
        <f>INDEX($D$2:$D$11,A53)</f>
        <v>CUCCIOLI DI POGGIBONSI</v>
      </c>
      <c r="E53" s="110">
        <v>0</v>
      </c>
      <c r="F53" s="112">
        <v>66</v>
      </c>
      <c r="G53" s="96" t="str">
        <f>INDEX($D$2:$D$11,B53)</f>
        <v>FENOMENALEX</v>
      </c>
      <c r="H53" s="110">
        <v>0</v>
      </c>
      <c r="I53" s="111">
        <v>66.5</v>
      </c>
      <c r="J53" s="99"/>
      <c r="K53" s="163"/>
      <c r="L53" s="182">
        <v>3</v>
      </c>
      <c r="M53" s="114" t="s">
        <v>326</v>
      </c>
      <c r="N53" s="106">
        <v>33</v>
      </c>
      <c r="O53" s="181">
        <v>1652</v>
      </c>
      <c r="P53" s="153">
        <v>71.82608695652173</v>
      </c>
      <c r="Q53" s="182">
        <v>8</v>
      </c>
      <c r="R53" s="114" t="s">
        <v>1</v>
      </c>
      <c r="S53" s="106">
        <v>25</v>
      </c>
      <c r="T53" s="107">
        <v>1577</v>
      </c>
      <c r="U53" s="153">
        <v>68.56521739130434</v>
      </c>
      <c r="V53" s="163"/>
    </row>
    <row r="54" spans="1:22" ht="18">
      <c r="A54">
        <v>7</v>
      </c>
      <c r="B54">
        <v>9</v>
      </c>
      <c r="C54" s="123"/>
      <c r="D54" s="95" t="str">
        <f>INDEX($D$2:$D$11,A54)</f>
        <v>LAUDANO VI PUNIRA'</v>
      </c>
      <c r="E54" s="110">
        <v>0</v>
      </c>
      <c r="F54" s="112">
        <v>62.5</v>
      </c>
      <c r="G54" s="96" t="str">
        <f>INDEX($D$2:$D$11,B54)</f>
        <v>WEB SOCCER</v>
      </c>
      <c r="H54" s="110">
        <v>0</v>
      </c>
      <c r="I54" s="111">
        <v>41</v>
      </c>
      <c r="J54" s="99"/>
      <c r="K54" s="163"/>
      <c r="L54" s="182">
        <v>4</v>
      </c>
      <c r="M54" s="114" t="s">
        <v>2</v>
      </c>
      <c r="N54" s="106">
        <v>32</v>
      </c>
      <c r="O54" s="181">
        <v>1652.5</v>
      </c>
      <c r="P54" s="153">
        <v>71.84782608695652</v>
      </c>
      <c r="Q54" s="182">
        <v>9</v>
      </c>
      <c r="R54" s="114" t="s">
        <v>68</v>
      </c>
      <c r="S54" s="106">
        <v>21</v>
      </c>
      <c r="T54" s="107">
        <v>1543</v>
      </c>
      <c r="U54" s="153">
        <v>67.08695652173913</v>
      </c>
      <c r="V54" s="163"/>
    </row>
    <row r="55" spans="1:22" ht="18">
      <c r="A55">
        <v>8</v>
      </c>
      <c r="B55">
        <v>10</v>
      </c>
      <c r="C55" s="123"/>
      <c r="D55" s="95" t="str">
        <f>INDEX($D$2:$D$11,A55)</f>
        <v>TORMENTINO</v>
      </c>
      <c r="E55" s="110">
        <v>0</v>
      </c>
      <c r="F55" s="112">
        <v>63.5</v>
      </c>
      <c r="G55" s="96" t="str">
        <f>INDEX($D$2:$D$11,B55)</f>
        <v>ALBATROS</v>
      </c>
      <c r="H55" s="110">
        <v>1</v>
      </c>
      <c r="I55" s="111">
        <v>68</v>
      </c>
      <c r="J55" s="99"/>
      <c r="K55" s="163"/>
      <c r="L55" s="183">
        <v>5</v>
      </c>
      <c r="M55" s="121" t="s">
        <v>0</v>
      </c>
      <c r="N55" s="122">
        <v>30</v>
      </c>
      <c r="O55" s="184">
        <v>1637.5</v>
      </c>
      <c r="P55" s="156">
        <v>71.19565217391305</v>
      </c>
      <c r="Q55" s="183">
        <v>10</v>
      </c>
      <c r="R55" s="121" t="s">
        <v>5</v>
      </c>
      <c r="S55" s="122">
        <v>18</v>
      </c>
      <c r="T55" s="134">
        <v>1490.5</v>
      </c>
      <c r="U55" s="156">
        <v>64.80434782608695</v>
      </c>
      <c r="V55" s="163"/>
    </row>
    <row r="56" spans="3:22" ht="15.75">
      <c r="C56" s="123"/>
      <c r="D56" s="190"/>
      <c r="E56" s="191"/>
      <c r="F56" s="192"/>
      <c r="G56" s="193"/>
      <c r="H56" s="194"/>
      <c r="I56" s="195"/>
      <c r="J56" s="99"/>
      <c r="K56" s="163"/>
      <c r="L56" s="86"/>
      <c r="M56" s="185"/>
      <c r="N56" s="86"/>
      <c r="O56" s="186"/>
      <c r="P56" s="86"/>
      <c r="Q56" s="86"/>
      <c r="R56" s="185"/>
      <c r="S56" s="86"/>
      <c r="T56" s="86"/>
      <c r="U56" s="86"/>
      <c r="V56" s="163"/>
    </row>
    <row r="57" spans="3:22" ht="12.75">
      <c r="C57" s="123"/>
      <c r="D57" s="124"/>
      <c r="E57" s="125"/>
      <c r="F57" s="126"/>
      <c r="G57" s="125"/>
      <c r="H57" s="125"/>
      <c r="I57" s="126"/>
      <c r="J57" s="126"/>
      <c r="K57" s="163"/>
      <c r="L57" s="86"/>
      <c r="M57" s="185"/>
      <c r="N57" s="86"/>
      <c r="O57" s="186"/>
      <c r="P57" s="86"/>
      <c r="Q57" s="86"/>
      <c r="R57" s="185"/>
      <c r="S57" s="86"/>
      <c r="T57" s="86"/>
      <c r="U57" s="86"/>
      <c r="V57" s="163"/>
    </row>
    <row r="58" spans="3:22" ht="18">
      <c r="C58" s="94" t="s">
        <v>165</v>
      </c>
      <c r="D58" s="95">
        <v>41349</v>
      </c>
      <c r="E58" s="96"/>
      <c r="F58" s="97"/>
      <c r="G58" s="96"/>
      <c r="H58" s="98"/>
      <c r="I58" s="97"/>
      <c r="J58" s="99"/>
      <c r="K58" s="163"/>
      <c r="L58" s="174">
        <v>24</v>
      </c>
      <c r="M58" s="101" t="s">
        <v>146</v>
      </c>
      <c r="N58" s="102" t="s">
        <v>142</v>
      </c>
      <c r="O58" s="103" t="s">
        <v>147</v>
      </c>
      <c r="P58" s="104" t="s">
        <v>148</v>
      </c>
      <c r="Q58" s="174">
        <f>L58</f>
        <v>24</v>
      </c>
      <c r="R58" s="175" t="s">
        <v>146</v>
      </c>
      <c r="S58" s="176" t="s">
        <v>142</v>
      </c>
      <c r="T58" s="177" t="s">
        <v>147</v>
      </c>
      <c r="U58" s="178" t="s">
        <v>148</v>
      </c>
      <c r="V58" s="163"/>
    </row>
    <row r="59" spans="1:22" ht="18">
      <c r="A59">
        <v>1</v>
      </c>
      <c r="B59">
        <v>5</v>
      </c>
      <c r="C59" s="123"/>
      <c r="D59" s="95" t="str">
        <f>INDEX($D$2:$D$11,A59)</f>
        <v>NEW TIM</v>
      </c>
      <c r="E59" s="110">
        <v>2</v>
      </c>
      <c r="F59" s="111">
        <v>76</v>
      </c>
      <c r="G59" s="96" t="str">
        <f>INDEX($D$2:$D$11,B59)</f>
        <v>VAFFANCULO ALLA MAGGIORANZA</v>
      </c>
      <c r="H59" s="110">
        <v>1</v>
      </c>
      <c r="I59" s="112">
        <v>71</v>
      </c>
      <c r="J59" s="99"/>
      <c r="K59" s="163"/>
      <c r="L59" s="180">
        <v>1</v>
      </c>
      <c r="M59" s="114"/>
      <c r="N59" s="106"/>
      <c r="O59" s="181"/>
      <c r="P59" s="153"/>
      <c r="Q59" s="180">
        <v>6</v>
      </c>
      <c r="R59" s="114"/>
      <c r="S59" s="106"/>
      <c r="T59" s="107"/>
      <c r="U59" s="153"/>
      <c r="V59" s="163"/>
    </row>
    <row r="60" spans="1:22" ht="18">
      <c r="A60">
        <v>2</v>
      </c>
      <c r="B60">
        <v>4</v>
      </c>
      <c r="C60" s="123"/>
      <c r="D60" s="95" t="str">
        <f>INDEX($D$2:$D$11,A60)</f>
        <v>F.C. DOWN UNDER</v>
      </c>
      <c r="E60" s="110">
        <v>3</v>
      </c>
      <c r="F60" s="111">
        <v>76.5</v>
      </c>
      <c r="G60" s="96" t="str">
        <f>INDEX($D$2:$D$11,B60)</f>
        <v>FENOMENALEX</v>
      </c>
      <c r="H60" s="110">
        <v>1</v>
      </c>
      <c r="I60" s="111">
        <v>66</v>
      </c>
      <c r="J60" s="99"/>
      <c r="K60" s="163"/>
      <c r="L60" s="182">
        <v>2</v>
      </c>
      <c r="M60" s="114"/>
      <c r="N60" s="106"/>
      <c r="O60" s="181"/>
      <c r="P60" s="153"/>
      <c r="Q60" s="182">
        <v>7</v>
      </c>
      <c r="R60" s="114"/>
      <c r="S60" s="106"/>
      <c r="T60" s="107"/>
      <c r="U60" s="153"/>
      <c r="V60" s="163"/>
    </row>
    <row r="61" spans="1:22" ht="18">
      <c r="A61">
        <v>3</v>
      </c>
      <c r="B61">
        <v>10</v>
      </c>
      <c r="C61" s="123"/>
      <c r="D61" s="95" t="str">
        <f>INDEX($D$2:$D$11,A61)</f>
        <v>CUCCIOLI DI POGGIBONSI</v>
      </c>
      <c r="E61" s="110">
        <v>0</v>
      </c>
      <c r="F61" s="112">
        <v>63</v>
      </c>
      <c r="G61" s="96" t="str">
        <f>INDEX($D$2:$D$11,B61)</f>
        <v>ALBATROS</v>
      </c>
      <c r="H61" s="110">
        <v>0</v>
      </c>
      <c r="I61" s="111">
        <v>58.5</v>
      </c>
      <c r="J61" s="99"/>
      <c r="K61" s="163"/>
      <c r="L61" s="182">
        <v>3</v>
      </c>
      <c r="M61" s="114"/>
      <c r="N61" s="106"/>
      <c r="O61" s="181"/>
      <c r="P61" s="153"/>
      <c r="Q61" s="182">
        <v>8</v>
      </c>
      <c r="R61" s="114"/>
      <c r="S61" s="106"/>
      <c r="T61" s="107"/>
      <c r="U61" s="153"/>
      <c r="V61" s="163"/>
    </row>
    <row r="62" spans="1:22" ht="18">
      <c r="A62">
        <v>6</v>
      </c>
      <c r="B62">
        <v>9</v>
      </c>
      <c r="C62" s="123"/>
      <c r="D62" s="95" t="str">
        <f>INDEX($D$2:$D$11,A62)</f>
        <v>GEPPETTOS</v>
      </c>
      <c r="E62" s="110">
        <v>5</v>
      </c>
      <c r="F62" s="112">
        <v>83.5</v>
      </c>
      <c r="G62" s="96" t="str">
        <f>INDEX($D$2:$D$11,B62)</f>
        <v>WEB SOCCER</v>
      </c>
      <c r="H62" s="110">
        <v>0</v>
      </c>
      <c r="I62" s="111">
        <v>62</v>
      </c>
      <c r="J62" s="99"/>
      <c r="K62" s="163"/>
      <c r="L62" s="182">
        <v>4</v>
      </c>
      <c r="M62" s="114"/>
      <c r="N62" s="106"/>
      <c r="O62" s="181"/>
      <c r="P62" s="153"/>
      <c r="Q62" s="182">
        <v>9</v>
      </c>
      <c r="R62" s="114"/>
      <c r="S62" s="106"/>
      <c r="T62" s="107"/>
      <c r="U62" s="153"/>
      <c r="V62" s="163"/>
    </row>
    <row r="63" spans="1:22" ht="18">
      <c r="A63">
        <v>7</v>
      </c>
      <c r="B63">
        <v>8</v>
      </c>
      <c r="C63" s="123"/>
      <c r="D63" s="95" t="str">
        <f>INDEX($D$2:$D$11,A63)</f>
        <v>LAUDANO VI PUNIRA'</v>
      </c>
      <c r="E63" s="110">
        <v>1</v>
      </c>
      <c r="F63" s="112">
        <v>67</v>
      </c>
      <c r="G63" s="96" t="str">
        <f>INDEX($D$2:$D$11,B63)</f>
        <v>TORMENTINO</v>
      </c>
      <c r="H63" s="110">
        <v>3</v>
      </c>
      <c r="I63" s="111">
        <v>75</v>
      </c>
      <c r="J63" s="99"/>
      <c r="K63" s="163"/>
      <c r="L63" s="183">
        <v>5</v>
      </c>
      <c r="M63" s="121"/>
      <c r="N63" s="122"/>
      <c r="O63" s="184"/>
      <c r="P63" s="156"/>
      <c r="Q63" s="183">
        <v>10</v>
      </c>
      <c r="R63" s="121"/>
      <c r="S63" s="122"/>
      <c r="T63" s="134"/>
      <c r="U63" s="156"/>
      <c r="V63" s="163"/>
    </row>
    <row r="64" spans="3:22" ht="12.75">
      <c r="C64" s="123"/>
      <c r="D64" s="124"/>
      <c r="E64" s="125"/>
      <c r="F64" s="126"/>
      <c r="G64" s="125"/>
      <c r="H64" s="125"/>
      <c r="I64" s="126"/>
      <c r="J64" s="126"/>
      <c r="K64" s="163"/>
      <c r="L64" s="86"/>
      <c r="M64" s="185"/>
      <c r="N64" s="86"/>
      <c r="O64" s="186"/>
      <c r="P64" s="86"/>
      <c r="Q64" s="86"/>
      <c r="R64" s="185"/>
      <c r="S64" s="86"/>
      <c r="T64" s="86"/>
      <c r="U64" s="86"/>
      <c r="V64" s="163"/>
    </row>
    <row r="65" spans="3:22" ht="15" customHeight="1">
      <c r="C65" s="123"/>
      <c r="D65" s="124"/>
      <c r="E65" s="125"/>
      <c r="F65" s="126"/>
      <c r="G65" s="125"/>
      <c r="H65" s="125"/>
      <c r="I65" s="126"/>
      <c r="J65" s="126"/>
      <c r="K65" s="163"/>
      <c r="L65" s="86"/>
      <c r="M65" s="185"/>
      <c r="N65" s="86"/>
      <c r="O65" s="186"/>
      <c r="P65" s="86"/>
      <c r="Q65" s="86"/>
      <c r="R65" s="185"/>
      <c r="S65" s="86"/>
      <c r="T65" s="86"/>
      <c r="U65" s="86"/>
      <c r="V65" s="163"/>
    </row>
    <row r="66" spans="3:22" ht="15.75" customHeight="1">
      <c r="C66" s="94" t="s">
        <v>166</v>
      </c>
      <c r="D66" s="95">
        <v>41363</v>
      </c>
      <c r="E66" s="96"/>
      <c r="F66" s="97"/>
      <c r="G66" s="96"/>
      <c r="H66" s="98"/>
      <c r="I66" s="97"/>
      <c r="J66" s="99"/>
      <c r="K66" s="163"/>
      <c r="L66" s="174">
        <v>25</v>
      </c>
      <c r="M66" s="101" t="s">
        <v>146</v>
      </c>
      <c r="N66" s="102" t="s">
        <v>142</v>
      </c>
      <c r="O66" s="103" t="s">
        <v>147</v>
      </c>
      <c r="P66" s="104" t="s">
        <v>148</v>
      </c>
      <c r="Q66" s="174">
        <f>L66</f>
        <v>25</v>
      </c>
      <c r="R66" s="175" t="s">
        <v>146</v>
      </c>
      <c r="S66" s="176" t="s">
        <v>142</v>
      </c>
      <c r="T66" s="177" t="s">
        <v>147</v>
      </c>
      <c r="U66" s="178" t="s">
        <v>148</v>
      </c>
      <c r="V66" s="163"/>
    </row>
    <row r="67" spans="1:22" ht="18">
      <c r="A67">
        <v>1</v>
      </c>
      <c r="B67">
        <v>4</v>
      </c>
      <c r="C67" s="123"/>
      <c r="D67" s="95" t="str">
        <f>INDEX($D$2:$D$11,A67)</f>
        <v>NEW TIM</v>
      </c>
      <c r="E67" s="110">
        <v>3</v>
      </c>
      <c r="F67" s="111">
        <v>74.5</v>
      </c>
      <c r="G67" s="96" t="str">
        <f>INDEX($D$2:$D$11,B67)</f>
        <v>FENOMENALEX</v>
      </c>
      <c r="H67" s="110">
        <v>0</v>
      </c>
      <c r="I67" s="112">
        <v>59.5</v>
      </c>
      <c r="J67" s="99"/>
      <c r="K67" s="163"/>
      <c r="L67" s="180">
        <v>1</v>
      </c>
      <c r="M67" s="114" t="s">
        <v>69</v>
      </c>
      <c r="N67" s="106">
        <v>47</v>
      </c>
      <c r="O67" s="181">
        <v>1737</v>
      </c>
      <c r="P67" s="153">
        <v>72.375</v>
      </c>
      <c r="Q67" s="180">
        <v>6</v>
      </c>
      <c r="R67" s="114" t="s">
        <v>3</v>
      </c>
      <c r="S67" s="106">
        <v>30</v>
      </c>
      <c r="T67" s="107">
        <v>1668.5</v>
      </c>
      <c r="U67" s="153">
        <v>69.52083333333333</v>
      </c>
      <c r="V67" s="163"/>
    </row>
    <row r="68" spans="1:22" ht="18">
      <c r="A68">
        <v>2</v>
      </c>
      <c r="B68">
        <v>3</v>
      </c>
      <c r="C68" s="123"/>
      <c r="D68" s="95" t="str">
        <f>INDEX($D$2:$D$11,A68)</f>
        <v>F.C. DOWN UNDER</v>
      </c>
      <c r="E68" s="110">
        <v>1</v>
      </c>
      <c r="F68" s="111">
        <v>69</v>
      </c>
      <c r="G68" s="96" t="str">
        <f>INDEX($D$2:$D$11,B68)</f>
        <v>CUCCIOLI DI POGGIBONSI</v>
      </c>
      <c r="H68" s="147">
        <v>0</v>
      </c>
      <c r="I68" s="111">
        <v>65</v>
      </c>
      <c r="J68" s="99"/>
      <c r="K68" s="163"/>
      <c r="L68" s="182">
        <v>2</v>
      </c>
      <c r="M68" s="114" t="s">
        <v>207</v>
      </c>
      <c r="N68" s="106">
        <v>42</v>
      </c>
      <c r="O68" s="181">
        <v>1706.5</v>
      </c>
      <c r="P68" s="153">
        <v>71.10416666666667</v>
      </c>
      <c r="Q68" s="182">
        <v>7</v>
      </c>
      <c r="R68" s="114" t="s">
        <v>1</v>
      </c>
      <c r="S68" s="106">
        <v>28</v>
      </c>
      <c r="T68" s="107">
        <v>1657.5</v>
      </c>
      <c r="U68" s="153">
        <v>69.0625</v>
      </c>
      <c r="V68" s="163"/>
    </row>
    <row r="69" spans="1:22" ht="18">
      <c r="A69">
        <v>5</v>
      </c>
      <c r="B69">
        <v>9</v>
      </c>
      <c r="C69" s="123"/>
      <c r="D69" s="95" t="str">
        <f>INDEX($D$2:$D$11,A69)</f>
        <v>VAFFANCULO ALLA MAGGIORANZA</v>
      </c>
      <c r="E69" s="110">
        <v>1</v>
      </c>
      <c r="F69" s="112">
        <v>70.5</v>
      </c>
      <c r="G69" s="96" t="str">
        <f>INDEX($D$2:$D$11,B69)</f>
        <v>WEB SOCCER</v>
      </c>
      <c r="H69" s="147">
        <v>1</v>
      </c>
      <c r="I69" s="111">
        <v>68</v>
      </c>
      <c r="J69" s="99"/>
      <c r="K69" s="163"/>
      <c r="L69" s="182">
        <v>3</v>
      </c>
      <c r="M69" s="114" t="s">
        <v>2</v>
      </c>
      <c r="N69" s="106">
        <v>33</v>
      </c>
      <c r="O69" s="181">
        <v>1723</v>
      </c>
      <c r="P69" s="153">
        <v>71.79166666666667</v>
      </c>
      <c r="Q69" s="182">
        <v>8</v>
      </c>
      <c r="R69" s="114" t="s">
        <v>70</v>
      </c>
      <c r="S69" s="106">
        <v>25</v>
      </c>
      <c r="T69" s="107">
        <v>1665</v>
      </c>
      <c r="U69" s="153">
        <v>69.375</v>
      </c>
      <c r="V69" s="163"/>
    </row>
    <row r="70" spans="1:22" ht="18">
      <c r="A70">
        <v>6</v>
      </c>
      <c r="B70">
        <v>8</v>
      </c>
      <c r="C70" s="123"/>
      <c r="D70" s="95" t="str">
        <f>INDEX($D$2:$D$11,A70)</f>
        <v>GEPPETTOS</v>
      </c>
      <c r="E70" s="110">
        <v>4</v>
      </c>
      <c r="F70" s="112">
        <v>80.5</v>
      </c>
      <c r="G70" s="96" t="str">
        <f>INDEX($D$2:$D$11,B70)</f>
        <v>TORMENTINO</v>
      </c>
      <c r="H70" s="147">
        <v>1</v>
      </c>
      <c r="I70" s="111">
        <v>69.5</v>
      </c>
      <c r="J70" s="99"/>
      <c r="K70" s="163"/>
      <c r="L70" s="182">
        <v>4</v>
      </c>
      <c r="M70" s="114" t="s">
        <v>326</v>
      </c>
      <c r="N70" s="106">
        <v>33</v>
      </c>
      <c r="O70" s="181">
        <v>1717</v>
      </c>
      <c r="P70" s="153">
        <v>71.54166666666667</v>
      </c>
      <c r="Q70" s="182">
        <v>9</v>
      </c>
      <c r="R70" s="114" t="s">
        <v>68</v>
      </c>
      <c r="S70" s="106">
        <v>21</v>
      </c>
      <c r="T70" s="107">
        <v>1609</v>
      </c>
      <c r="U70" s="153">
        <v>67.04166666666667</v>
      </c>
      <c r="V70" s="163"/>
    </row>
    <row r="71" spans="1:22" ht="18">
      <c r="A71">
        <v>7</v>
      </c>
      <c r="B71">
        <v>10</v>
      </c>
      <c r="C71" s="123"/>
      <c r="D71" s="95" t="str">
        <f>INDEX($D$2:$D$11,A71)</f>
        <v>LAUDANO VI PUNIRA'</v>
      </c>
      <c r="E71" s="110">
        <v>2</v>
      </c>
      <c r="F71" s="112">
        <v>69.5</v>
      </c>
      <c r="G71" s="96" t="str">
        <f>INDEX($D$2:$D$11,B71)</f>
        <v>ALBATROS</v>
      </c>
      <c r="H71" s="147">
        <v>1</v>
      </c>
      <c r="I71" s="111">
        <v>66</v>
      </c>
      <c r="J71" s="99"/>
      <c r="K71" s="163"/>
      <c r="L71" s="183">
        <v>5</v>
      </c>
      <c r="M71" s="121" t="s">
        <v>0</v>
      </c>
      <c r="N71" s="122">
        <v>33</v>
      </c>
      <c r="O71" s="184">
        <v>1707</v>
      </c>
      <c r="P71" s="156">
        <v>71.125</v>
      </c>
      <c r="Q71" s="183">
        <v>10</v>
      </c>
      <c r="R71" s="121" t="s">
        <v>5</v>
      </c>
      <c r="S71" s="122">
        <v>19</v>
      </c>
      <c r="T71" s="134">
        <v>1558.5</v>
      </c>
      <c r="U71" s="156">
        <v>64.9375</v>
      </c>
      <c r="V71" s="163"/>
    </row>
    <row r="72" spans="3:22" ht="12.75">
      <c r="C72" s="123"/>
      <c r="D72" s="124"/>
      <c r="E72" s="125"/>
      <c r="F72" s="126"/>
      <c r="G72" s="125"/>
      <c r="H72" s="125"/>
      <c r="I72" s="126"/>
      <c r="J72" s="126"/>
      <c r="K72" s="163"/>
      <c r="L72" s="86"/>
      <c r="M72" s="185"/>
      <c r="N72" s="86"/>
      <c r="O72" s="186"/>
      <c r="P72" s="86"/>
      <c r="Q72" s="86"/>
      <c r="R72" s="185"/>
      <c r="S72" s="86"/>
      <c r="T72" s="86"/>
      <c r="U72" s="86"/>
      <c r="V72" s="163"/>
    </row>
    <row r="73" spans="3:22" ht="12.75">
      <c r="C73" s="123"/>
      <c r="D73" s="124"/>
      <c r="E73" s="125"/>
      <c r="F73" s="126"/>
      <c r="G73" s="125"/>
      <c r="H73" s="125"/>
      <c r="I73" s="126"/>
      <c r="J73" s="126"/>
      <c r="K73" s="163"/>
      <c r="L73" s="86"/>
      <c r="M73" s="185"/>
      <c r="N73" s="86"/>
      <c r="O73" s="186"/>
      <c r="P73" s="86"/>
      <c r="Q73" s="86"/>
      <c r="R73" s="185"/>
      <c r="S73" s="86"/>
      <c r="T73" s="86"/>
      <c r="U73" s="86"/>
      <c r="V73" s="163"/>
    </row>
    <row r="74" spans="3:22" ht="18">
      <c r="C74" s="94" t="s">
        <v>167</v>
      </c>
      <c r="D74" s="95">
        <v>41371</v>
      </c>
      <c r="E74" s="96"/>
      <c r="F74" s="97"/>
      <c r="G74" s="96"/>
      <c r="H74" s="98"/>
      <c r="I74" s="97"/>
      <c r="J74" s="99"/>
      <c r="K74" s="163"/>
      <c r="L74" s="174">
        <v>26</v>
      </c>
      <c r="M74" s="101" t="s">
        <v>146</v>
      </c>
      <c r="N74" s="102" t="s">
        <v>142</v>
      </c>
      <c r="O74" s="103" t="s">
        <v>147</v>
      </c>
      <c r="P74" s="104" t="s">
        <v>148</v>
      </c>
      <c r="Q74" s="174">
        <f>L74</f>
        <v>26</v>
      </c>
      <c r="R74" s="175" t="s">
        <v>146</v>
      </c>
      <c r="S74" s="176" t="s">
        <v>142</v>
      </c>
      <c r="T74" s="177" t="s">
        <v>147</v>
      </c>
      <c r="U74" s="178" t="s">
        <v>148</v>
      </c>
      <c r="V74" s="163"/>
    </row>
    <row r="75" spans="1:22" ht="18">
      <c r="A75">
        <v>1</v>
      </c>
      <c r="B75">
        <v>3</v>
      </c>
      <c r="C75" s="123"/>
      <c r="D75" s="95" t="str">
        <f>INDEX($D$2:$D$11,A75)</f>
        <v>NEW TIM</v>
      </c>
      <c r="E75" s="110">
        <v>0</v>
      </c>
      <c r="F75" s="111">
        <v>61</v>
      </c>
      <c r="G75" s="96" t="str">
        <f>INDEX($D$2:$D$11,B75)</f>
        <v>CUCCIOLI DI POGGIBONSI</v>
      </c>
      <c r="H75" s="110">
        <v>2</v>
      </c>
      <c r="I75" s="112">
        <v>70</v>
      </c>
      <c r="J75" s="99"/>
      <c r="K75" s="163"/>
      <c r="L75" s="180">
        <v>1</v>
      </c>
      <c r="M75" s="196" t="s">
        <v>69</v>
      </c>
      <c r="N75" s="106">
        <v>50</v>
      </c>
      <c r="O75" s="181">
        <v>1874</v>
      </c>
      <c r="P75" s="153">
        <v>72.07692307692308</v>
      </c>
      <c r="Q75" s="180">
        <v>6</v>
      </c>
      <c r="R75" s="114" t="s">
        <v>3</v>
      </c>
      <c r="S75" s="106">
        <v>33</v>
      </c>
      <c r="T75" s="107">
        <v>1809.5</v>
      </c>
      <c r="U75" s="153">
        <v>69.59615384615384</v>
      </c>
      <c r="V75" s="163"/>
    </row>
    <row r="76" spans="1:22" ht="18">
      <c r="A76">
        <v>2</v>
      </c>
      <c r="B76">
        <v>10</v>
      </c>
      <c r="C76" s="123"/>
      <c r="D76" s="95" t="str">
        <f>INDEX($D$2:$D$11,A76)</f>
        <v>F.C. DOWN UNDER</v>
      </c>
      <c r="E76" s="110">
        <v>3</v>
      </c>
      <c r="F76" s="111">
        <v>77</v>
      </c>
      <c r="G76" s="96" t="str">
        <f>INDEX($D$2:$D$11,B76)</f>
        <v>ALBATROS</v>
      </c>
      <c r="H76" s="147">
        <v>0</v>
      </c>
      <c r="I76" s="111">
        <v>65.5</v>
      </c>
      <c r="J76" s="99"/>
      <c r="K76" s="163"/>
      <c r="L76" s="182">
        <v>2</v>
      </c>
      <c r="M76" s="114" t="s">
        <v>207</v>
      </c>
      <c r="N76" s="106">
        <v>48</v>
      </c>
      <c r="O76" s="181">
        <v>1860</v>
      </c>
      <c r="P76" s="153">
        <v>71.53846153846153</v>
      </c>
      <c r="Q76" s="182">
        <v>7</v>
      </c>
      <c r="R76" s="114" t="s">
        <v>1</v>
      </c>
      <c r="S76" s="106">
        <v>32</v>
      </c>
      <c r="T76" s="107">
        <v>1810</v>
      </c>
      <c r="U76" s="153">
        <v>69.61538461538461</v>
      </c>
      <c r="V76" s="163"/>
    </row>
    <row r="77" spans="1:22" ht="18">
      <c r="A77">
        <v>4</v>
      </c>
      <c r="B77">
        <v>9</v>
      </c>
      <c r="C77" s="123"/>
      <c r="D77" s="95" t="str">
        <f>INDEX($D$2:$D$11,A77)</f>
        <v>FENOMENALEX</v>
      </c>
      <c r="E77" s="110">
        <v>2</v>
      </c>
      <c r="F77" s="112">
        <v>75</v>
      </c>
      <c r="G77" s="96" t="str">
        <f>INDEX($D$2:$D$11,B77)</f>
        <v>WEB SOCCER</v>
      </c>
      <c r="H77" s="147">
        <v>0</v>
      </c>
      <c r="I77" s="111">
        <v>64.5</v>
      </c>
      <c r="J77" s="99"/>
      <c r="K77" s="163"/>
      <c r="L77" s="182">
        <v>3</v>
      </c>
      <c r="M77" s="114" t="s">
        <v>326</v>
      </c>
      <c r="N77" s="106">
        <v>37</v>
      </c>
      <c r="O77" s="181">
        <v>1850</v>
      </c>
      <c r="P77" s="153">
        <v>71.15384615384616</v>
      </c>
      <c r="Q77" s="182">
        <v>8</v>
      </c>
      <c r="R77" s="114" t="s">
        <v>70</v>
      </c>
      <c r="S77" s="106">
        <v>31</v>
      </c>
      <c r="T77" s="107">
        <v>1812.5</v>
      </c>
      <c r="U77" s="153">
        <v>69.71153846153847</v>
      </c>
      <c r="V77" s="163"/>
    </row>
    <row r="78" spans="1:22" ht="18">
      <c r="A78">
        <v>5</v>
      </c>
      <c r="B78">
        <v>8</v>
      </c>
      <c r="C78" s="123"/>
      <c r="D78" s="95" t="str">
        <f>INDEX($D$2:$D$11,A78)</f>
        <v>VAFFANCULO ALLA MAGGIORANZA</v>
      </c>
      <c r="E78" s="110">
        <v>0</v>
      </c>
      <c r="F78" s="112">
        <v>60</v>
      </c>
      <c r="G78" s="96" t="str">
        <f>INDEX($D$2:$D$11,B78)</f>
        <v>TORMENTINO</v>
      </c>
      <c r="H78" s="147">
        <v>2</v>
      </c>
      <c r="I78" s="111">
        <v>72.5</v>
      </c>
      <c r="J78" s="99"/>
      <c r="K78" s="163"/>
      <c r="L78" s="182">
        <v>4</v>
      </c>
      <c r="M78" s="114" t="s">
        <v>0</v>
      </c>
      <c r="N78" s="106">
        <v>34</v>
      </c>
      <c r="O78" s="181">
        <v>1844</v>
      </c>
      <c r="P78" s="153">
        <v>70.92307692307692</v>
      </c>
      <c r="Q78" s="182">
        <v>9</v>
      </c>
      <c r="R78" s="114" t="s">
        <v>68</v>
      </c>
      <c r="S78" s="106">
        <v>22</v>
      </c>
      <c r="T78" s="107">
        <v>1733</v>
      </c>
      <c r="U78" s="153">
        <v>66.65384615384616</v>
      </c>
      <c r="V78" s="163"/>
    </row>
    <row r="79" spans="1:22" ht="18">
      <c r="A79">
        <v>6</v>
      </c>
      <c r="B79">
        <v>7</v>
      </c>
      <c r="C79" s="123"/>
      <c r="D79" s="95" t="str">
        <f>INDEX($D$2:$D$11,A79)</f>
        <v>GEPPETTOS</v>
      </c>
      <c r="E79" s="110">
        <v>1</v>
      </c>
      <c r="F79" s="112">
        <v>69</v>
      </c>
      <c r="G79" s="96" t="str">
        <f>INDEX($D$2:$D$11,B79)</f>
        <v>LAUDANO VI PUNIRA'</v>
      </c>
      <c r="H79" s="147">
        <v>1</v>
      </c>
      <c r="I79" s="111">
        <v>70</v>
      </c>
      <c r="J79" s="99"/>
      <c r="K79" s="163"/>
      <c r="L79" s="183">
        <v>5</v>
      </c>
      <c r="M79" s="121" t="s">
        <v>2</v>
      </c>
      <c r="N79" s="122">
        <v>33</v>
      </c>
      <c r="O79" s="184">
        <v>1854</v>
      </c>
      <c r="P79" s="156">
        <v>71.3076923076923</v>
      </c>
      <c r="Q79" s="183">
        <v>10</v>
      </c>
      <c r="R79" s="121" t="s">
        <v>5</v>
      </c>
      <c r="S79" s="122">
        <v>19</v>
      </c>
      <c r="T79" s="134">
        <v>1685</v>
      </c>
      <c r="U79" s="156">
        <v>64.8076923076923</v>
      </c>
      <c r="V79" s="163"/>
    </row>
    <row r="80" spans="3:22" ht="9" customHeight="1">
      <c r="C80" s="123"/>
      <c r="D80" s="124"/>
      <c r="E80" s="125"/>
      <c r="F80" s="126"/>
      <c r="G80" s="125"/>
      <c r="H80" s="125"/>
      <c r="I80" s="126"/>
      <c r="J80" s="126"/>
      <c r="K80" s="163"/>
      <c r="L80" s="86"/>
      <c r="M80" s="185"/>
      <c r="N80" s="86"/>
      <c r="O80" s="186"/>
      <c r="P80" s="86"/>
      <c r="Q80" s="86"/>
      <c r="R80" s="185"/>
      <c r="S80" s="86"/>
      <c r="T80" s="86"/>
      <c r="U80" s="86"/>
      <c r="V80" s="163"/>
    </row>
    <row r="81" spans="3:22" ht="11.25" customHeight="1">
      <c r="C81" s="123"/>
      <c r="D81" s="124"/>
      <c r="E81" s="125"/>
      <c r="F81" s="126"/>
      <c r="G81" s="125"/>
      <c r="H81" s="125"/>
      <c r="I81" s="126"/>
      <c r="J81" s="126"/>
      <c r="K81" s="163"/>
      <c r="L81" s="86"/>
      <c r="M81" s="185"/>
      <c r="N81" s="86"/>
      <c r="O81" s="186"/>
      <c r="P81" s="86"/>
      <c r="Q81" s="86"/>
      <c r="R81" s="185"/>
      <c r="S81" s="86"/>
      <c r="T81" s="86"/>
      <c r="U81" s="86"/>
      <c r="V81" s="163"/>
    </row>
    <row r="82" spans="3:22" ht="15.75" customHeight="1">
      <c r="C82" s="94" t="s">
        <v>168</v>
      </c>
      <c r="D82" s="422">
        <v>41378</v>
      </c>
      <c r="E82" s="423"/>
      <c r="F82" s="424"/>
      <c r="G82" s="423"/>
      <c r="H82" s="425"/>
      <c r="I82" s="424"/>
      <c r="J82" s="99"/>
      <c r="K82" s="163"/>
      <c r="L82" s="174">
        <v>27</v>
      </c>
      <c r="M82" s="101" t="s">
        <v>146</v>
      </c>
      <c r="N82" s="102" t="s">
        <v>142</v>
      </c>
      <c r="O82" s="103" t="s">
        <v>147</v>
      </c>
      <c r="P82" s="104" t="s">
        <v>148</v>
      </c>
      <c r="Q82" s="174">
        <f>L82</f>
        <v>27</v>
      </c>
      <c r="R82" s="175" t="s">
        <v>146</v>
      </c>
      <c r="S82" s="176" t="s">
        <v>142</v>
      </c>
      <c r="T82" s="177" t="s">
        <v>147</v>
      </c>
      <c r="U82" s="178" t="s">
        <v>148</v>
      </c>
      <c r="V82" s="163"/>
    </row>
    <row r="83" spans="1:23" ht="18">
      <c r="A83">
        <v>1</v>
      </c>
      <c r="B83">
        <v>2</v>
      </c>
      <c r="C83" s="123"/>
      <c r="D83" s="95" t="str">
        <f>INDEX($D$2:$D$11,A83)</f>
        <v>NEW TIM</v>
      </c>
      <c r="E83" s="110">
        <v>1</v>
      </c>
      <c r="F83" s="111">
        <v>70.5</v>
      </c>
      <c r="G83" s="96" t="str">
        <f>INDEX($D$2:$D$11,B83)</f>
        <v>F.C. DOWN UNDER</v>
      </c>
      <c r="H83" s="110">
        <v>1</v>
      </c>
      <c r="I83" s="112">
        <v>73</v>
      </c>
      <c r="J83" s="99"/>
      <c r="K83" s="163"/>
      <c r="L83" s="197">
        <v>1</v>
      </c>
      <c r="M83" s="198" t="s">
        <v>69</v>
      </c>
      <c r="N83" s="199">
        <v>51</v>
      </c>
      <c r="O83" s="200">
        <v>1944.5</v>
      </c>
      <c r="P83" s="201">
        <v>72.03703703703704</v>
      </c>
      <c r="Q83" s="180">
        <v>6</v>
      </c>
      <c r="R83" s="114" t="s">
        <v>0</v>
      </c>
      <c r="S83" s="106">
        <v>34</v>
      </c>
      <c r="T83" s="107">
        <v>1906.5</v>
      </c>
      <c r="U83" s="202">
        <v>70.61111111111111</v>
      </c>
      <c r="V83" s="163"/>
      <c r="W83" s="169"/>
    </row>
    <row r="84" spans="1:22" ht="15.75" customHeight="1">
      <c r="A84">
        <v>3</v>
      </c>
      <c r="B84">
        <v>9</v>
      </c>
      <c r="C84" s="123"/>
      <c r="D84" s="95" t="str">
        <f>INDEX($D$2:$D$11,A84)</f>
        <v>CUCCIOLI DI POGGIBONSI</v>
      </c>
      <c r="E84" s="110">
        <v>1</v>
      </c>
      <c r="F84" s="111">
        <v>69.5</v>
      </c>
      <c r="G84" s="96" t="str">
        <f>INDEX($D$2:$D$11,B84)</f>
        <v>WEB SOCCER</v>
      </c>
      <c r="H84" s="147">
        <v>0</v>
      </c>
      <c r="I84" s="111">
        <v>64</v>
      </c>
      <c r="J84" s="99"/>
      <c r="K84" s="163"/>
      <c r="L84" s="203">
        <v>2</v>
      </c>
      <c r="M84" s="204" t="s">
        <v>207</v>
      </c>
      <c r="N84" s="199">
        <v>49</v>
      </c>
      <c r="O84" s="200">
        <v>1933</v>
      </c>
      <c r="P84" s="201">
        <v>71.5925925925926</v>
      </c>
      <c r="Q84" s="182">
        <v>7</v>
      </c>
      <c r="R84" s="114" t="s">
        <v>70</v>
      </c>
      <c r="S84" s="106">
        <v>34</v>
      </c>
      <c r="T84" s="107">
        <v>1878.5</v>
      </c>
      <c r="U84" s="202">
        <v>69.57407407407408</v>
      </c>
      <c r="V84" s="167"/>
    </row>
    <row r="85" spans="1:22" ht="18">
      <c r="A85">
        <v>4</v>
      </c>
      <c r="B85">
        <v>8</v>
      </c>
      <c r="C85" s="123"/>
      <c r="D85" s="95" t="str">
        <f>INDEX($D$2:$D$11,A85)</f>
        <v>FENOMENALEX</v>
      </c>
      <c r="E85" s="110">
        <v>0</v>
      </c>
      <c r="F85" s="112">
        <v>62</v>
      </c>
      <c r="G85" s="96" t="str">
        <f>INDEX($D$2:$D$11,B85)</f>
        <v>TORMENTINO</v>
      </c>
      <c r="H85" s="147">
        <v>1</v>
      </c>
      <c r="I85" s="111">
        <v>66</v>
      </c>
      <c r="J85" s="99"/>
      <c r="K85" s="163"/>
      <c r="L85" s="203">
        <v>3</v>
      </c>
      <c r="M85" s="204" t="s">
        <v>329</v>
      </c>
      <c r="N85" s="199">
        <v>40</v>
      </c>
      <c r="O85" s="200">
        <v>1919.5</v>
      </c>
      <c r="P85" s="201">
        <v>71.0925925925926</v>
      </c>
      <c r="Q85" s="182">
        <v>8</v>
      </c>
      <c r="R85" s="205" t="s">
        <v>3</v>
      </c>
      <c r="S85" s="206">
        <v>33</v>
      </c>
      <c r="T85" s="207">
        <v>1871.5</v>
      </c>
      <c r="U85" s="208">
        <v>69.38888888888889</v>
      </c>
      <c r="V85" s="167"/>
    </row>
    <row r="86" spans="1:22" ht="18">
      <c r="A86">
        <v>5</v>
      </c>
      <c r="B86">
        <v>7</v>
      </c>
      <c r="C86" s="123"/>
      <c r="D86" s="95" t="str">
        <f>INDEX($D$2:$D$11,A86)</f>
        <v>VAFFANCULO ALLA MAGGIORANZA</v>
      </c>
      <c r="E86" s="110">
        <v>2</v>
      </c>
      <c r="F86" s="111">
        <v>70</v>
      </c>
      <c r="G86" s="96" t="str">
        <f>INDEX($D$2:$D$11,B86)</f>
        <v>LAUDANO VI PUNIRA'</v>
      </c>
      <c r="H86" s="147">
        <v>0</v>
      </c>
      <c r="I86" s="111">
        <v>62.5</v>
      </c>
      <c r="J86" s="99"/>
      <c r="K86" s="163"/>
      <c r="L86" s="182">
        <v>4</v>
      </c>
      <c r="M86" s="114" t="s">
        <v>2</v>
      </c>
      <c r="N86" s="106">
        <v>36</v>
      </c>
      <c r="O86" s="181">
        <v>1924</v>
      </c>
      <c r="P86" s="108">
        <v>71.25925925925925</v>
      </c>
      <c r="Q86" s="182">
        <v>9</v>
      </c>
      <c r="R86" s="205" t="s">
        <v>68</v>
      </c>
      <c r="S86" s="206">
        <v>22</v>
      </c>
      <c r="T86" s="207">
        <v>1787.5</v>
      </c>
      <c r="U86" s="208">
        <v>66.20370370370371</v>
      </c>
      <c r="V86" s="167"/>
    </row>
    <row r="87" spans="1:22" ht="18">
      <c r="A87">
        <v>6</v>
      </c>
      <c r="B87">
        <v>10</v>
      </c>
      <c r="C87" s="123"/>
      <c r="D87" s="95" t="str">
        <f>INDEX($D$2:$D$11,A87)</f>
        <v>GEPPETTOS</v>
      </c>
      <c r="E87" s="110">
        <v>1</v>
      </c>
      <c r="F87" s="112">
        <v>66.5</v>
      </c>
      <c r="G87" s="96" t="str">
        <f>INDEX($D$2:$D$11,B87)</f>
        <v>ALBATROS</v>
      </c>
      <c r="H87" s="147">
        <v>0</v>
      </c>
      <c r="I87" s="111">
        <v>54.5</v>
      </c>
      <c r="J87" s="99"/>
      <c r="K87" s="163"/>
      <c r="L87" s="183">
        <v>5</v>
      </c>
      <c r="M87" s="121" t="s">
        <v>1</v>
      </c>
      <c r="N87" s="122">
        <v>35</v>
      </c>
      <c r="O87" s="184">
        <v>1876.5</v>
      </c>
      <c r="P87" s="209">
        <v>69.81481481481481</v>
      </c>
      <c r="Q87" s="183">
        <v>10</v>
      </c>
      <c r="R87" s="210" t="s">
        <v>5</v>
      </c>
      <c r="S87" s="211">
        <v>19</v>
      </c>
      <c r="T87" s="207">
        <v>1749</v>
      </c>
      <c r="U87" s="208">
        <v>64.74074074074075</v>
      </c>
      <c r="V87" s="167"/>
    </row>
    <row r="88" spans="11:22" ht="12.75">
      <c r="K88" s="81"/>
      <c r="L88" s="212"/>
      <c r="M88" s="212"/>
      <c r="N88" s="213"/>
      <c r="O88" s="214"/>
      <c r="P88" s="212"/>
      <c r="Q88" s="212"/>
      <c r="R88" s="212"/>
      <c r="S88" s="212"/>
      <c r="T88" s="212"/>
      <c r="U88" s="212"/>
      <c r="V88" s="86"/>
    </row>
    <row r="89" spans="13:14" ht="12.75">
      <c r="M89" s="68"/>
      <c r="N89"/>
    </row>
    <row r="90" spans="13:14" ht="12.75">
      <c r="M90" s="68"/>
      <c r="N90"/>
    </row>
    <row r="91" spans="13:14" ht="12.75">
      <c r="M91" s="68"/>
      <c r="N91"/>
    </row>
    <row r="92" spans="7:14" ht="12.75">
      <c r="G92" s="69"/>
      <c r="I92" s="68"/>
      <c r="M92" s="68"/>
      <c r="N92"/>
    </row>
    <row r="93" spans="7:14" ht="12.75">
      <c r="G93" s="96"/>
      <c r="M93" s="68"/>
      <c r="N93"/>
    </row>
    <row r="94" spans="13:15" ht="18">
      <c r="M94" s="170"/>
      <c r="N94" s="170"/>
      <c r="O94" s="215"/>
    </row>
  </sheetData>
  <sheetProtection selectLockedCells="1" selectUnlockedCells="1"/>
  <printOptions horizontalCentered="1" verticalCentered="1"/>
  <pageMargins left="0.30972222222222223" right="0.2902777777777778" top="0.44027777777777777" bottom="0.5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2:AF165"/>
  <sheetViews>
    <sheetView tabSelected="1" zoomScalePageLayoutView="0" workbookViewId="0" topLeftCell="A125">
      <selection activeCell="J144" sqref="J144"/>
    </sheetView>
  </sheetViews>
  <sheetFormatPr defaultColWidth="9.140625" defaultRowHeight="12.75"/>
  <cols>
    <col min="1" max="1" width="3.28125" style="216" customWidth="1"/>
    <col min="2" max="2" width="3.421875" style="216" customWidth="1"/>
    <col min="3" max="3" width="27.8515625" style="216" customWidth="1"/>
    <col min="4" max="4" width="3.7109375" style="216" customWidth="1"/>
    <col min="5" max="5" width="35.28125" style="217" bestFit="1" customWidth="1"/>
    <col min="6" max="6" width="5.57421875" style="217" customWidth="1"/>
    <col min="7" max="7" width="5.57421875" style="216" customWidth="1"/>
    <col min="8" max="8" width="34.28125" style="217" bestFit="1" customWidth="1"/>
    <col min="9" max="9" width="4.421875" style="216" customWidth="1"/>
    <col min="10" max="10" width="6.421875" style="216" customWidth="1"/>
    <col min="11" max="11" width="5.28125" style="216" customWidth="1"/>
    <col min="12" max="12" width="4.140625" style="216" customWidth="1"/>
    <col min="13" max="13" width="3.7109375" style="216" customWidth="1"/>
    <col min="14" max="14" width="34.28125" style="216" bestFit="1" customWidth="1"/>
    <col min="15" max="15" width="5.00390625" style="216" customWidth="1"/>
    <col min="16" max="16" width="10.57421875" style="216" customWidth="1"/>
    <col min="17" max="17" width="3.140625" style="216" customWidth="1"/>
    <col min="18" max="18" width="17.8515625" style="216" customWidth="1"/>
    <col min="19" max="19" width="5.140625" style="216" customWidth="1"/>
    <col min="20" max="20" width="6.00390625" style="216" customWidth="1"/>
    <col min="21" max="23" width="9.140625" style="216" customWidth="1"/>
    <col min="24" max="24" width="28.8515625" style="216" customWidth="1"/>
    <col min="25" max="25" width="4.421875" style="216" customWidth="1"/>
    <col min="26" max="26" width="7.57421875" style="216" customWidth="1"/>
    <col min="27" max="27" width="7.00390625" style="216" customWidth="1"/>
    <col min="28" max="36" width="5.00390625" style="216" customWidth="1"/>
    <col min="37" max="16384" width="9.140625" style="216" customWidth="1"/>
  </cols>
  <sheetData>
    <row r="2" spans="1:3" ht="12.75">
      <c r="A2" s="216">
        <v>1</v>
      </c>
      <c r="C2" s="218" t="s">
        <v>69</v>
      </c>
    </row>
    <row r="3" spans="1:3" ht="12.75">
      <c r="A3" s="216">
        <v>2</v>
      </c>
      <c r="C3" s="218" t="s">
        <v>207</v>
      </c>
    </row>
    <row r="4" spans="1:32" ht="15">
      <c r="A4" s="216">
        <v>3</v>
      </c>
      <c r="C4" s="218" t="s">
        <v>326</v>
      </c>
      <c r="P4" s="219"/>
      <c r="Q4" s="219"/>
      <c r="X4" s="220" t="s">
        <v>169</v>
      </c>
      <c r="Y4" s="221" t="s">
        <v>142</v>
      </c>
      <c r="Z4" s="222" t="s">
        <v>143</v>
      </c>
      <c r="AB4" s="223">
        <v>1</v>
      </c>
      <c r="AC4" s="224">
        <v>2</v>
      </c>
      <c r="AD4" s="224">
        <v>3</v>
      </c>
      <c r="AE4" s="224">
        <v>4</v>
      </c>
      <c r="AF4" s="225">
        <v>5</v>
      </c>
    </row>
    <row r="5" spans="1:32" ht="18">
      <c r="A5" s="216">
        <v>4</v>
      </c>
      <c r="C5" s="218" t="s">
        <v>3</v>
      </c>
      <c r="E5" s="226"/>
      <c r="X5" s="218" t="s">
        <v>350</v>
      </c>
      <c r="Y5" s="227">
        <v>7</v>
      </c>
      <c r="Z5" s="228">
        <f>SUM(AB5:AG5)</f>
        <v>293.5</v>
      </c>
      <c r="AA5" s="229"/>
      <c r="AB5" s="230" t="s">
        <v>352</v>
      </c>
      <c r="AC5" s="231">
        <v>69</v>
      </c>
      <c r="AD5" s="231">
        <v>70.5</v>
      </c>
      <c r="AE5" s="231">
        <v>82.5</v>
      </c>
      <c r="AF5" s="232">
        <v>71.5</v>
      </c>
    </row>
    <row r="6" spans="1:32" ht="18">
      <c r="A6" s="216">
        <v>5</v>
      </c>
      <c r="C6" s="218" t="s">
        <v>2</v>
      </c>
      <c r="X6" s="218" t="s">
        <v>3</v>
      </c>
      <c r="Y6" s="227">
        <v>7</v>
      </c>
      <c r="Z6" s="228">
        <f>SUM(AB6:AG6)</f>
        <v>275</v>
      </c>
      <c r="AA6" s="229"/>
      <c r="AB6" s="230">
        <v>75</v>
      </c>
      <c r="AC6" s="231" t="s">
        <v>353</v>
      </c>
      <c r="AD6" s="231">
        <v>66.5</v>
      </c>
      <c r="AE6" s="231">
        <v>61.5</v>
      </c>
      <c r="AF6" s="232">
        <v>72</v>
      </c>
    </row>
    <row r="7" spans="1:32" ht="18">
      <c r="A7" s="216">
        <v>6</v>
      </c>
      <c r="C7" s="218" t="s">
        <v>1</v>
      </c>
      <c r="X7" s="218" t="s">
        <v>0</v>
      </c>
      <c r="Y7" s="233">
        <v>6</v>
      </c>
      <c r="Z7" s="228">
        <f>SUM(AB7:AG7)</f>
        <v>283</v>
      </c>
      <c r="AA7" s="229"/>
      <c r="AB7" s="234">
        <v>69.5</v>
      </c>
      <c r="AC7" s="235">
        <v>65</v>
      </c>
      <c r="AD7" s="235">
        <v>64</v>
      </c>
      <c r="AE7" s="235" t="s">
        <v>353</v>
      </c>
      <c r="AF7" s="236">
        <v>84.5</v>
      </c>
    </row>
    <row r="8" spans="1:32" ht="18">
      <c r="A8" s="216">
        <v>7</v>
      </c>
      <c r="C8" s="218" t="s">
        <v>0</v>
      </c>
      <c r="X8" s="218" t="s">
        <v>1</v>
      </c>
      <c r="Y8" s="227">
        <v>5</v>
      </c>
      <c r="Z8" s="228">
        <f>SUM(AB8:AG8)</f>
        <v>275</v>
      </c>
      <c r="AA8" s="229"/>
      <c r="AB8" s="230">
        <v>71</v>
      </c>
      <c r="AC8" s="231">
        <v>67.5</v>
      </c>
      <c r="AD8" s="231" t="s">
        <v>353</v>
      </c>
      <c r="AE8" s="231">
        <v>72</v>
      </c>
      <c r="AF8" s="232">
        <v>64.5</v>
      </c>
    </row>
    <row r="9" spans="1:32" ht="18">
      <c r="A9" s="216">
        <v>8</v>
      </c>
      <c r="C9" s="218" t="s">
        <v>70</v>
      </c>
      <c r="X9" s="218" t="s">
        <v>68</v>
      </c>
      <c r="Y9" s="227">
        <v>1</v>
      </c>
      <c r="Z9" s="228">
        <f>SUM(AB9:AG9)</f>
        <v>247.5</v>
      </c>
      <c r="AA9" s="229"/>
      <c r="AB9" s="230">
        <v>59.5</v>
      </c>
      <c r="AC9" s="231">
        <v>67</v>
      </c>
      <c r="AD9" s="231">
        <v>65</v>
      </c>
      <c r="AE9" s="231">
        <v>56</v>
      </c>
      <c r="AF9" s="232" t="s">
        <v>353</v>
      </c>
    </row>
    <row r="10" spans="1:32" ht="12.75">
      <c r="A10" s="216">
        <v>9</v>
      </c>
      <c r="C10" s="218" t="s">
        <v>5</v>
      </c>
      <c r="AB10" s="237"/>
      <c r="AC10" s="237"/>
      <c r="AD10" s="237"/>
      <c r="AE10" s="237"/>
      <c r="AF10" s="237"/>
    </row>
    <row r="11" spans="1:32" ht="12.75">
      <c r="A11" s="216">
        <v>10</v>
      </c>
      <c r="C11" s="218" t="s">
        <v>68</v>
      </c>
      <c r="X11" s="220" t="s">
        <v>170</v>
      </c>
      <c r="Y11" s="221" t="s">
        <v>142</v>
      </c>
      <c r="Z11" s="222" t="s">
        <v>143</v>
      </c>
      <c r="AB11" s="223">
        <v>1</v>
      </c>
      <c r="AC11" s="224">
        <v>2</v>
      </c>
      <c r="AD11" s="224">
        <v>3</v>
      </c>
      <c r="AE11" s="224">
        <v>4</v>
      </c>
      <c r="AF11" s="225">
        <v>5</v>
      </c>
    </row>
    <row r="12" spans="3:32" ht="18">
      <c r="C12" s="238"/>
      <c r="X12" s="218" t="s">
        <v>70</v>
      </c>
      <c r="Y12" s="227">
        <v>8</v>
      </c>
      <c r="Z12" s="228">
        <f>SUM(AB12:AG12)</f>
        <v>292</v>
      </c>
      <c r="AA12" s="239"/>
      <c r="AB12" s="230">
        <v>64</v>
      </c>
      <c r="AC12" s="231">
        <v>81.5</v>
      </c>
      <c r="AD12" s="231">
        <v>81.5</v>
      </c>
      <c r="AE12" s="231" t="s">
        <v>353</v>
      </c>
      <c r="AF12" s="232">
        <v>65</v>
      </c>
    </row>
    <row r="13" spans="3:32" ht="18">
      <c r="C13" s="238"/>
      <c r="X13" s="218" t="s">
        <v>2</v>
      </c>
      <c r="Y13" s="227">
        <v>7</v>
      </c>
      <c r="Z13" s="228">
        <f>SUM(AB13:AG13)</f>
        <v>253.5</v>
      </c>
      <c r="AA13" s="239"/>
      <c r="AB13" s="230">
        <v>62</v>
      </c>
      <c r="AC13" s="231">
        <v>72</v>
      </c>
      <c r="AD13" s="231" t="s">
        <v>353</v>
      </c>
      <c r="AE13" s="231">
        <v>67.5</v>
      </c>
      <c r="AF13" s="232">
        <v>52</v>
      </c>
    </row>
    <row r="14" spans="3:32" ht="18">
      <c r="C14" s="238"/>
      <c r="X14" s="218" t="s">
        <v>207</v>
      </c>
      <c r="Y14" s="227">
        <v>5</v>
      </c>
      <c r="Z14" s="228">
        <f>SUM(AB14:AG14)</f>
        <v>269</v>
      </c>
      <c r="AA14" s="239"/>
      <c r="AB14" s="230" t="s">
        <v>353</v>
      </c>
      <c r="AC14" s="231">
        <v>67</v>
      </c>
      <c r="AD14" s="231">
        <v>64</v>
      </c>
      <c r="AE14" s="231">
        <v>72.5</v>
      </c>
      <c r="AF14" s="232">
        <v>65.5</v>
      </c>
    </row>
    <row r="15" spans="3:32" ht="18">
      <c r="C15" s="238"/>
      <c r="X15" s="218" t="s">
        <v>5</v>
      </c>
      <c r="Y15" s="227">
        <v>4</v>
      </c>
      <c r="Z15" s="228">
        <f>SUM(AB15:AG15)</f>
        <v>269</v>
      </c>
      <c r="AA15" s="239"/>
      <c r="AB15" s="230">
        <v>78.5</v>
      </c>
      <c r="AC15" s="231">
        <v>68</v>
      </c>
      <c r="AD15" s="231">
        <v>62.5</v>
      </c>
      <c r="AE15" s="231">
        <v>60</v>
      </c>
      <c r="AF15" s="232" t="s">
        <v>353</v>
      </c>
    </row>
    <row r="16" spans="24:32" ht="18">
      <c r="X16" s="240" t="s">
        <v>351</v>
      </c>
      <c r="Y16" s="233">
        <v>3</v>
      </c>
      <c r="Z16" s="228">
        <f>SUM(AB16:AF16)</f>
        <v>269</v>
      </c>
      <c r="AA16" s="239"/>
      <c r="AB16" s="234">
        <v>61.5</v>
      </c>
      <c r="AC16" s="235" t="s">
        <v>353</v>
      </c>
      <c r="AD16" s="235">
        <v>72.5</v>
      </c>
      <c r="AE16" s="235">
        <v>62</v>
      </c>
      <c r="AF16" s="236">
        <v>73</v>
      </c>
    </row>
    <row r="18" spans="4:20" ht="19.5" customHeight="1">
      <c r="D18" s="461" t="s">
        <v>171</v>
      </c>
      <c r="E18" s="241">
        <v>41279</v>
      </c>
      <c r="F18" s="242"/>
      <c r="G18" s="462" t="str">
        <f>R18</f>
        <v>GRUPPO A</v>
      </c>
      <c r="H18" s="462"/>
      <c r="I18" s="462"/>
      <c r="J18" s="243"/>
      <c r="M18" s="461" t="str">
        <f>D18</f>
        <v>1A </v>
      </c>
      <c r="N18" s="463" t="s">
        <v>172</v>
      </c>
      <c r="O18" s="463"/>
      <c r="P18" s="463"/>
      <c r="Q18" s="244"/>
      <c r="R18" s="464" t="s">
        <v>169</v>
      </c>
      <c r="S18" s="464"/>
      <c r="T18" s="464"/>
    </row>
    <row r="19" spans="4:20" ht="12.75" customHeight="1">
      <c r="D19" s="461"/>
      <c r="E19" s="245"/>
      <c r="F19" s="245" t="s">
        <v>173</v>
      </c>
      <c r="G19" s="246" t="s">
        <v>174</v>
      </c>
      <c r="H19" s="245"/>
      <c r="I19" s="245" t="s">
        <v>173</v>
      </c>
      <c r="J19" s="247" t="s">
        <v>174</v>
      </c>
      <c r="M19" s="461"/>
      <c r="N19" s="248" t="s">
        <v>175</v>
      </c>
      <c r="O19" s="249" t="s">
        <v>176</v>
      </c>
      <c r="P19" s="248" t="s">
        <v>177</v>
      </c>
      <c r="Q19" s="248"/>
      <c r="R19" s="250"/>
      <c r="S19" s="249" t="s">
        <v>176</v>
      </c>
      <c r="T19" s="251" t="s">
        <v>177</v>
      </c>
    </row>
    <row r="20" spans="1:20" ht="15.75">
      <c r="A20" s="216">
        <v>6</v>
      </c>
      <c r="B20" s="216">
        <v>7</v>
      </c>
      <c r="D20" s="465"/>
      <c r="E20" s="252" t="str">
        <f>INDEX($C$2:$C$11,A20)</f>
        <v>GEPPETTOS</v>
      </c>
      <c r="F20" s="253">
        <v>1</v>
      </c>
      <c r="G20" s="254">
        <v>71</v>
      </c>
      <c r="H20" s="252" t="str">
        <f>INDEX($C$2:$C$11,B20)</f>
        <v>LAUDANO VI PUNIRA'</v>
      </c>
      <c r="I20" s="253">
        <v>1</v>
      </c>
      <c r="J20" s="255">
        <v>69.5</v>
      </c>
      <c r="M20" s="256">
        <v>1</v>
      </c>
      <c r="N20" s="252" t="s">
        <v>3</v>
      </c>
      <c r="O20" s="253">
        <v>3</v>
      </c>
      <c r="P20" s="254">
        <v>75</v>
      </c>
      <c r="Q20" s="256">
        <v>4</v>
      </c>
      <c r="R20" s="252" t="s">
        <v>68</v>
      </c>
      <c r="S20" s="253">
        <v>0</v>
      </c>
      <c r="T20" s="255">
        <v>59.5</v>
      </c>
    </row>
    <row r="21" spans="1:20" ht="15.75">
      <c r="A21" s="216">
        <v>10</v>
      </c>
      <c r="B21" s="216">
        <v>4</v>
      </c>
      <c r="D21" s="465"/>
      <c r="E21" s="252" t="str">
        <f>INDEX($C$2:$C$11,A21)</f>
        <v>ALBATROS</v>
      </c>
      <c r="F21" s="253">
        <v>0</v>
      </c>
      <c r="G21" s="254">
        <v>59.5</v>
      </c>
      <c r="H21" s="252" t="str">
        <f>INDEX($C$2:$C$11,B21)</f>
        <v>FENOMENALEX</v>
      </c>
      <c r="I21" s="257">
        <v>3</v>
      </c>
      <c r="J21" s="258">
        <v>75</v>
      </c>
      <c r="M21" s="256">
        <v>2</v>
      </c>
      <c r="N21" s="252" t="s">
        <v>1</v>
      </c>
      <c r="O21" s="253">
        <v>1</v>
      </c>
      <c r="P21" s="254">
        <v>71</v>
      </c>
      <c r="Q21" s="256">
        <v>5</v>
      </c>
      <c r="R21" s="252" t="s">
        <v>350</v>
      </c>
      <c r="S21" s="257">
        <v>0</v>
      </c>
      <c r="T21" s="258">
        <v>0</v>
      </c>
    </row>
    <row r="22" spans="1:20" ht="16.5" customHeight="1">
      <c r="A22" s="216">
        <v>1</v>
      </c>
      <c r="D22" s="465"/>
      <c r="E22" s="259" t="s">
        <v>180</v>
      </c>
      <c r="F22" s="260"/>
      <c r="G22" s="260"/>
      <c r="H22" s="466" t="str">
        <f>INDEX($C$2:$C$11,A22)</f>
        <v>NEW TIM</v>
      </c>
      <c r="I22" s="466"/>
      <c r="J22" s="466"/>
      <c r="M22" s="256">
        <v>3</v>
      </c>
      <c r="N22" s="261" t="s">
        <v>0</v>
      </c>
      <c r="O22" s="262">
        <v>1</v>
      </c>
      <c r="P22" s="263">
        <v>69.5</v>
      </c>
      <c r="Q22" s="256"/>
      <c r="R22" s="260"/>
      <c r="S22" s="261"/>
      <c r="T22" s="264"/>
    </row>
    <row r="23" spans="4:16" ht="18">
      <c r="D23" s="265"/>
      <c r="E23" s="266"/>
      <c r="F23" s="267"/>
      <c r="G23" s="268"/>
      <c r="H23" s="269"/>
      <c r="I23" s="270"/>
      <c r="J23" s="271"/>
      <c r="N23" s="272"/>
      <c r="P23" s="252"/>
    </row>
    <row r="24" spans="4:23" ht="15.75">
      <c r="D24" s="265"/>
      <c r="E24" s="266"/>
      <c r="F24" s="267"/>
      <c r="G24" s="268"/>
      <c r="H24" s="269"/>
      <c r="I24" s="270"/>
      <c r="J24" s="271"/>
      <c r="W24" s="216" t="s">
        <v>178</v>
      </c>
    </row>
    <row r="25" spans="4:20" ht="18" customHeight="1">
      <c r="D25" s="461" t="s">
        <v>179</v>
      </c>
      <c r="E25" s="241">
        <v>41286</v>
      </c>
      <c r="F25" s="242"/>
      <c r="G25" s="462" t="str">
        <f>G18</f>
        <v>GRUPPO A</v>
      </c>
      <c r="H25" s="462"/>
      <c r="I25" s="462"/>
      <c r="J25" s="243"/>
      <c r="M25" s="461" t="str">
        <f>D25</f>
        <v>2A</v>
      </c>
      <c r="N25" s="467" t="s">
        <v>172</v>
      </c>
      <c r="O25" s="467"/>
      <c r="P25" s="467"/>
      <c r="Q25" s="244"/>
      <c r="R25" s="464" t="str">
        <f>R18</f>
        <v>GRUPPO A</v>
      </c>
      <c r="S25" s="464"/>
      <c r="T25" s="464"/>
    </row>
    <row r="26" spans="4:20" ht="19.5" customHeight="1">
      <c r="D26" s="461"/>
      <c r="E26" s="252"/>
      <c r="F26" s="245" t="str">
        <f>F19</f>
        <v>Gol</v>
      </c>
      <c r="G26" s="245" t="str">
        <f>G19</f>
        <v>F.P.</v>
      </c>
      <c r="H26" s="252"/>
      <c r="I26" s="245" t="str">
        <f>I19</f>
        <v>Gol</v>
      </c>
      <c r="J26" s="245" t="str">
        <f>J19</f>
        <v>F.P.</v>
      </c>
      <c r="M26" s="461"/>
      <c r="N26" s="248" t="s">
        <v>175</v>
      </c>
      <c r="O26" s="249" t="s">
        <v>176</v>
      </c>
      <c r="P26" s="248" t="s">
        <v>177</v>
      </c>
      <c r="Q26" s="248"/>
      <c r="R26" s="250"/>
      <c r="S26" s="249" t="s">
        <v>176</v>
      </c>
      <c r="T26" s="251" t="s">
        <v>177</v>
      </c>
    </row>
    <row r="27" spans="1:20" ht="15.75">
      <c r="A27" s="216">
        <v>1</v>
      </c>
      <c r="B27" s="216">
        <v>6</v>
      </c>
      <c r="D27" s="465"/>
      <c r="E27" s="252" t="str">
        <f>INDEX($C$2:$C$11,A27)</f>
        <v>NEW TIM</v>
      </c>
      <c r="F27" s="253">
        <v>1</v>
      </c>
      <c r="G27" s="254">
        <v>69</v>
      </c>
      <c r="H27" s="252" t="str">
        <f>INDEX($C$2:$C$11,B27)</f>
        <v>GEPPETTOS</v>
      </c>
      <c r="I27" s="253">
        <v>1</v>
      </c>
      <c r="J27" s="255">
        <v>67.5</v>
      </c>
      <c r="M27" s="256">
        <v>1</v>
      </c>
      <c r="N27" s="252" t="s">
        <v>3</v>
      </c>
      <c r="O27" s="253">
        <v>3</v>
      </c>
      <c r="P27" s="254">
        <v>75</v>
      </c>
      <c r="Q27" s="256">
        <v>4</v>
      </c>
      <c r="R27" s="252" t="s">
        <v>68</v>
      </c>
      <c r="S27" s="253">
        <v>1</v>
      </c>
      <c r="T27" s="255">
        <v>126.5</v>
      </c>
    </row>
    <row r="28" spans="1:20" ht="15.75">
      <c r="A28" s="216">
        <v>7</v>
      </c>
      <c r="B28" s="216">
        <v>10</v>
      </c>
      <c r="D28" s="465"/>
      <c r="E28" s="252" t="str">
        <f>INDEX($C$2:$C$11,A28)</f>
        <v>LAUDANO VI PUNIRA'</v>
      </c>
      <c r="F28" s="253">
        <v>0</v>
      </c>
      <c r="G28" s="254">
        <v>65</v>
      </c>
      <c r="H28" s="252" t="str">
        <f>INDEX($C$2:$C$11,B28)</f>
        <v>ALBATROS</v>
      </c>
      <c r="I28" s="273">
        <v>0</v>
      </c>
      <c r="J28" s="258">
        <v>67</v>
      </c>
      <c r="M28" s="256">
        <v>2</v>
      </c>
      <c r="N28" s="252" t="s">
        <v>1</v>
      </c>
      <c r="O28" s="253">
        <v>2</v>
      </c>
      <c r="P28" s="254">
        <v>138.5</v>
      </c>
      <c r="Q28" s="256">
        <v>5</v>
      </c>
      <c r="R28" s="252" t="s">
        <v>350</v>
      </c>
      <c r="S28" s="257">
        <v>1</v>
      </c>
      <c r="T28" s="258">
        <v>69</v>
      </c>
    </row>
    <row r="29" spans="1:20" ht="16.5" customHeight="1">
      <c r="A29" s="216">
        <v>4</v>
      </c>
      <c r="D29" s="465"/>
      <c r="E29" s="259" t="s">
        <v>180</v>
      </c>
      <c r="F29" s="260"/>
      <c r="G29" s="260"/>
      <c r="H29" s="466" t="str">
        <f>INDEX($C$2:$C$11,A29)</f>
        <v>FENOMENALEX</v>
      </c>
      <c r="I29" s="466"/>
      <c r="J29" s="466"/>
      <c r="M29" s="256">
        <v>3</v>
      </c>
      <c r="N29" s="261" t="s">
        <v>0</v>
      </c>
      <c r="O29" s="262">
        <v>2</v>
      </c>
      <c r="P29" s="263">
        <v>134.5</v>
      </c>
      <c r="Q29" s="256"/>
      <c r="R29" s="260"/>
      <c r="S29" s="261"/>
      <c r="T29" s="264"/>
    </row>
    <row r="30" spans="14:16" ht="18">
      <c r="N30" s="272"/>
      <c r="P30" s="252"/>
    </row>
    <row r="32" spans="4:20" ht="18.75" customHeight="1">
      <c r="D32" s="461" t="s">
        <v>181</v>
      </c>
      <c r="E32" s="420">
        <v>41293</v>
      </c>
      <c r="F32" s="242"/>
      <c r="G32" s="462" t="str">
        <f>R32</f>
        <v>GRUPPO A</v>
      </c>
      <c r="H32" s="462"/>
      <c r="I32" s="462"/>
      <c r="J32" s="243"/>
      <c r="M32" s="461" t="str">
        <f>D32</f>
        <v>3A</v>
      </c>
      <c r="N32" s="463" t="s">
        <v>172</v>
      </c>
      <c r="O32" s="463"/>
      <c r="P32" s="463"/>
      <c r="Q32" s="244"/>
      <c r="R32" s="464" t="s">
        <v>169</v>
      </c>
      <c r="S32" s="464"/>
      <c r="T32" s="464"/>
    </row>
    <row r="33" spans="4:20" ht="18">
      <c r="D33" s="461"/>
      <c r="E33" s="252"/>
      <c r="F33" s="245" t="str">
        <f>F26</f>
        <v>Gol</v>
      </c>
      <c r="G33" s="245" t="str">
        <f>G26</f>
        <v>F.P.</v>
      </c>
      <c r="H33" s="252"/>
      <c r="I33" s="245" t="str">
        <f>I26</f>
        <v>Gol</v>
      </c>
      <c r="J33" s="245" t="str">
        <f>J26</f>
        <v>F.P.</v>
      </c>
      <c r="M33" s="461"/>
      <c r="N33" s="248" t="s">
        <v>175</v>
      </c>
      <c r="O33" s="249" t="s">
        <v>176</v>
      </c>
      <c r="P33" s="248" t="s">
        <v>177</v>
      </c>
      <c r="Q33" s="248"/>
      <c r="R33" s="250"/>
      <c r="S33" s="249" t="s">
        <v>176</v>
      </c>
      <c r="T33" s="251" t="s">
        <v>177</v>
      </c>
    </row>
    <row r="34" spans="1:20" ht="15.75">
      <c r="A34" s="216">
        <v>4</v>
      </c>
      <c r="B34" s="216">
        <v>7</v>
      </c>
      <c r="D34" s="465"/>
      <c r="E34" s="252" t="str">
        <f>INDEX($C$2:$C$11,A34)</f>
        <v>FENOMENALEX</v>
      </c>
      <c r="F34" s="253">
        <v>0</v>
      </c>
      <c r="G34" s="254">
        <v>66.5</v>
      </c>
      <c r="H34" s="252" t="str">
        <f>INDEX($C$2:$C$11,B34)</f>
        <v>LAUDANO VI PUNIRA'</v>
      </c>
      <c r="I34" s="253">
        <v>0</v>
      </c>
      <c r="J34" s="255">
        <v>64</v>
      </c>
      <c r="M34" s="256">
        <v>1</v>
      </c>
      <c r="N34" s="252" t="s">
        <v>3</v>
      </c>
      <c r="O34" s="253">
        <v>4</v>
      </c>
      <c r="P34" s="254">
        <v>141.5</v>
      </c>
      <c r="Q34" s="256">
        <v>4</v>
      </c>
      <c r="R34" s="252" t="s">
        <v>1</v>
      </c>
      <c r="S34" s="253">
        <v>2</v>
      </c>
      <c r="T34" s="255">
        <v>138.5</v>
      </c>
    </row>
    <row r="35" spans="1:20" ht="15.75">
      <c r="A35" s="216">
        <v>10</v>
      </c>
      <c r="B35" s="216">
        <v>1</v>
      </c>
      <c r="D35" s="465"/>
      <c r="E35" s="252" t="str">
        <f>INDEX($C$2:$C$11,A35)</f>
        <v>ALBATROS</v>
      </c>
      <c r="F35" s="253">
        <v>0</v>
      </c>
      <c r="G35" s="254">
        <v>65</v>
      </c>
      <c r="H35" s="252" t="str">
        <f>INDEX($C$2:$C$11,B35)</f>
        <v>NEW TIM</v>
      </c>
      <c r="I35" s="257">
        <v>1</v>
      </c>
      <c r="J35" s="258">
        <v>70.5</v>
      </c>
      <c r="M35" s="256">
        <v>2</v>
      </c>
      <c r="N35" s="252" t="s">
        <v>350</v>
      </c>
      <c r="O35" s="253">
        <v>4</v>
      </c>
      <c r="P35" s="254">
        <v>139.5</v>
      </c>
      <c r="Q35" s="256">
        <v>5</v>
      </c>
      <c r="R35" s="252" t="s">
        <v>68</v>
      </c>
      <c r="S35" s="257">
        <v>1</v>
      </c>
      <c r="T35" s="258">
        <v>191.5</v>
      </c>
    </row>
    <row r="36" spans="1:20" ht="16.5" customHeight="1">
      <c r="A36" s="216">
        <v>6</v>
      </c>
      <c r="D36" s="465"/>
      <c r="E36" s="259" t="s">
        <v>180</v>
      </c>
      <c r="F36" s="260"/>
      <c r="G36" s="260"/>
      <c r="H36" s="466" t="str">
        <f>INDEX($C$2:$C$11,A36)</f>
        <v>GEPPETTOS</v>
      </c>
      <c r="I36" s="466"/>
      <c r="J36" s="466"/>
      <c r="M36" s="256">
        <v>3</v>
      </c>
      <c r="N36" s="261" t="s">
        <v>0</v>
      </c>
      <c r="O36" s="262">
        <v>3</v>
      </c>
      <c r="P36" s="263">
        <v>198.5</v>
      </c>
      <c r="Q36" s="256"/>
      <c r="R36" s="260"/>
      <c r="S36" s="261"/>
      <c r="T36" s="264"/>
    </row>
    <row r="37" spans="4:16" ht="18">
      <c r="D37" s="265"/>
      <c r="E37" s="266"/>
      <c r="F37" s="267"/>
      <c r="G37" s="268"/>
      <c r="H37" s="269"/>
      <c r="I37" s="270"/>
      <c r="J37" s="271"/>
      <c r="N37" s="272"/>
      <c r="P37" s="252"/>
    </row>
    <row r="38" spans="4:10" ht="15.75">
      <c r="D38" s="265"/>
      <c r="E38" s="266"/>
      <c r="F38" s="267"/>
      <c r="G38" s="268"/>
      <c r="H38" s="269"/>
      <c r="I38" s="270"/>
      <c r="J38" s="271"/>
    </row>
    <row r="39" spans="4:20" ht="20.25" customHeight="1">
      <c r="D39" s="461" t="s">
        <v>182</v>
      </c>
      <c r="E39" s="241">
        <v>41300</v>
      </c>
      <c r="F39" s="242"/>
      <c r="G39" s="462" t="str">
        <f>G32</f>
        <v>GRUPPO A</v>
      </c>
      <c r="H39" s="462"/>
      <c r="I39" s="462"/>
      <c r="J39" s="243"/>
      <c r="M39" s="461" t="str">
        <f>D39</f>
        <v>4A</v>
      </c>
      <c r="N39" s="463" t="s">
        <v>172</v>
      </c>
      <c r="O39" s="463"/>
      <c r="P39" s="463"/>
      <c r="Q39" s="244"/>
      <c r="R39" s="464" t="str">
        <f>R32</f>
        <v>GRUPPO A</v>
      </c>
      <c r="S39" s="464"/>
      <c r="T39" s="464"/>
    </row>
    <row r="40" spans="4:20" ht="18">
      <c r="D40" s="461"/>
      <c r="E40" s="252"/>
      <c r="F40" s="245" t="str">
        <f>F33</f>
        <v>Gol</v>
      </c>
      <c r="G40" s="245" t="str">
        <f>G33</f>
        <v>F.P.</v>
      </c>
      <c r="H40" s="252"/>
      <c r="I40" s="245" t="str">
        <f>I33</f>
        <v>Gol</v>
      </c>
      <c r="J40" s="245" t="str">
        <f>J33</f>
        <v>F.P.</v>
      </c>
      <c r="M40" s="461"/>
      <c r="N40" s="248" t="s">
        <v>175</v>
      </c>
      <c r="O40" s="249" t="s">
        <v>176</v>
      </c>
      <c r="P40" s="248" t="s">
        <v>177</v>
      </c>
      <c r="Q40" s="248"/>
      <c r="R40" s="250"/>
      <c r="S40" s="249" t="s">
        <v>176</v>
      </c>
      <c r="T40" s="251" t="s">
        <v>177</v>
      </c>
    </row>
    <row r="41" spans="1:20" ht="18">
      <c r="A41" s="216">
        <v>1</v>
      </c>
      <c r="B41" s="216">
        <v>4</v>
      </c>
      <c r="D41" s="465"/>
      <c r="E41" s="252" t="str">
        <f>INDEX($C$2:$C$11,A41)</f>
        <v>NEW TIM</v>
      </c>
      <c r="F41" s="253">
        <v>5</v>
      </c>
      <c r="G41" s="254">
        <v>82.5</v>
      </c>
      <c r="H41" s="252" t="str">
        <f>INDEX($C$2:$C$11,B41)</f>
        <v>FENOMENALEX</v>
      </c>
      <c r="I41" s="253">
        <v>0</v>
      </c>
      <c r="J41" s="255">
        <v>61.5</v>
      </c>
      <c r="M41" s="256">
        <v>1</v>
      </c>
      <c r="N41" s="218" t="s">
        <v>350</v>
      </c>
      <c r="O41" s="227">
        <v>7</v>
      </c>
      <c r="P41" s="228">
        <v>222</v>
      </c>
      <c r="Q41" s="256">
        <v>4</v>
      </c>
      <c r="R41" s="218" t="s">
        <v>0</v>
      </c>
      <c r="S41" s="227">
        <v>3</v>
      </c>
      <c r="T41" s="228">
        <v>198.5</v>
      </c>
    </row>
    <row r="42" spans="1:20" ht="18">
      <c r="A42" s="216">
        <v>6</v>
      </c>
      <c r="B42" s="216">
        <v>10</v>
      </c>
      <c r="D42" s="465"/>
      <c r="E42" s="252" t="str">
        <f>INDEX($C$2:$C$11,A42)</f>
        <v>GEPPETTOS</v>
      </c>
      <c r="F42" s="253">
        <v>2</v>
      </c>
      <c r="G42" s="254">
        <v>72</v>
      </c>
      <c r="H42" s="252" t="str">
        <f>INDEX($C$2:$C$11,B42)</f>
        <v>ALBATROS</v>
      </c>
      <c r="I42" s="257">
        <v>0</v>
      </c>
      <c r="J42" s="255">
        <v>56</v>
      </c>
      <c r="M42" s="256">
        <v>2</v>
      </c>
      <c r="N42" s="218" t="s">
        <v>1</v>
      </c>
      <c r="O42" s="227">
        <v>5</v>
      </c>
      <c r="P42" s="228">
        <v>210.5</v>
      </c>
      <c r="Q42" s="256">
        <v>5</v>
      </c>
      <c r="R42" s="218" t="s">
        <v>68</v>
      </c>
      <c r="S42" s="227">
        <v>1</v>
      </c>
      <c r="T42" s="228">
        <v>247.5</v>
      </c>
    </row>
    <row r="43" spans="1:20" ht="16.5" customHeight="1">
      <c r="A43" s="216">
        <v>7</v>
      </c>
      <c r="D43" s="465"/>
      <c r="E43" s="259" t="s">
        <v>180</v>
      </c>
      <c r="F43" s="260"/>
      <c r="G43" s="260"/>
      <c r="H43" s="466" t="str">
        <f>INDEX($C$2:$C$11,A43)</f>
        <v>LAUDANO VI PUNIRA'</v>
      </c>
      <c r="I43" s="466"/>
      <c r="J43" s="466"/>
      <c r="M43" s="256">
        <v>3</v>
      </c>
      <c r="N43" s="218" t="s">
        <v>3</v>
      </c>
      <c r="O43" s="233">
        <v>4</v>
      </c>
      <c r="P43" s="228">
        <v>203</v>
      </c>
      <c r="Q43" s="256"/>
      <c r="R43" s="274"/>
      <c r="S43" s="275"/>
      <c r="T43" s="276"/>
    </row>
    <row r="44" spans="14:16" ht="18">
      <c r="N44" s="272"/>
      <c r="P44" s="252"/>
    </row>
    <row r="46" spans="4:20" ht="18.75" customHeight="1">
      <c r="D46" s="461" t="s">
        <v>183</v>
      </c>
      <c r="E46" s="241">
        <v>41308</v>
      </c>
      <c r="F46" s="242"/>
      <c r="G46" s="462" t="str">
        <f>R46</f>
        <v>GRUPPO A</v>
      </c>
      <c r="H46" s="462"/>
      <c r="I46" s="462"/>
      <c r="J46" s="243"/>
      <c r="M46" s="461" t="str">
        <f>D46</f>
        <v>5A</v>
      </c>
      <c r="N46" s="463" t="s">
        <v>172</v>
      </c>
      <c r="O46" s="463"/>
      <c r="P46" s="463"/>
      <c r="Q46" s="244"/>
      <c r="R46" s="464" t="s">
        <v>169</v>
      </c>
      <c r="S46" s="464"/>
      <c r="T46" s="464"/>
    </row>
    <row r="47" spans="4:20" ht="18">
      <c r="D47" s="461"/>
      <c r="E47" s="245"/>
      <c r="F47" s="245" t="str">
        <f>F40</f>
        <v>Gol</v>
      </c>
      <c r="G47" s="245" t="str">
        <f>G40</f>
        <v>F.P.</v>
      </c>
      <c r="H47" s="245"/>
      <c r="I47" s="245" t="str">
        <f>I40</f>
        <v>Gol</v>
      </c>
      <c r="J47" s="245" t="str">
        <f>J40</f>
        <v>F.P.</v>
      </c>
      <c r="M47" s="461"/>
      <c r="N47" s="248" t="s">
        <v>175</v>
      </c>
      <c r="O47" s="249" t="s">
        <v>176</v>
      </c>
      <c r="P47" s="248" t="s">
        <v>177</v>
      </c>
      <c r="Q47" s="248"/>
      <c r="R47" s="250"/>
      <c r="S47" s="249" t="s">
        <v>176</v>
      </c>
      <c r="T47" s="251" t="s">
        <v>177</v>
      </c>
    </row>
    <row r="48" spans="1:20" ht="18">
      <c r="A48" s="216">
        <v>4</v>
      </c>
      <c r="B48" s="216">
        <v>6</v>
      </c>
      <c r="D48" s="465"/>
      <c r="E48" s="252" t="str">
        <f>INDEX($C$2:$C$11,A48)</f>
        <v>FENOMENALEX</v>
      </c>
      <c r="F48" s="253">
        <v>1</v>
      </c>
      <c r="G48" s="254">
        <v>72</v>
      </c>
      <c r="H48" s="252" t="str">
        <f>INDEX($C$2:$C$11,B48)</f>
        <v>GEPPETTOS</v>
      </c>
      <c r="I48" s="253">
        <v>0</v>
      </c>
      <c r="J48" s="255">
        <v>64.5</v>
      </c>
      <c r="M48" s="256">
        <v>1</v>
      </c>
      <c r="N48" s="218" t="s">
        <v>350</v>
      </c>
      <c r="O48" s="227">
        <v>7</v>
      </c>
      <c r="P48" s="228">
        <v>293.5</v>
      </c>
      <c r="Q48" s="256">
        <v>4</v>
      </c>
      <c r="R48" s="252" t="s">
        <v>1</v>
      </c>
      <c r="S48" s="253">
        <v>5</v>
      </c>
      <c r="T48" s="255">
        <v>275</v>
      </c>
    </row>
    <row r="49" spans="1:20" ht="18">
      <c r="A49" s="216">
        <v>7</v>
      </c>
      <c r="B49" s="216">
        <v>1</v>
      </c>
      <c r="D49" s="465"/>
      <c r="E49" s="252" t="str">
        <f>INDEX($C$2:$C$11,A49)</f>
        <v>LAUDANO VI PUNIRA'</v>
      </c>
      <c r="F49" s="253">
        <v>4</v>
      </c>
      <c r="G49" s="254">
        <v>84.5</v>
      </c>
      <c r="H49" s="252" t="str">
        <f>INDEX($C$2:$C$11,B49)</f>
        <v>NEW TIM</v>
      </c>
      <c r="I49" s="257">
        <v>1</v>
      </c>
      <c r="J49" s="258">
        <v>71.5</v>
      </c>
      <c r="M49" s="256">
        <v>2</v>
      </c>
      <c r="N49" s="218" t="s">
        <v>3</v>
      </c>
      <c r="O49" s="227">
        <v>7</v>
      </c>
      <c r="P49" s="228">
        <v>275</v>
      </c>
      <c r="Q49" s="256">
        <v>5</v>
      </c>
      <c r="R49" s="277" t="s">
        <v>68</v>
      </c>
      <c r="S49" s="278">
        <v>1</v>
      </c>
      <c r="T49" s="279">
        <v>247.5</v>
      </c>
    </row>
    <row r="50" spans="1:20" ht="16.5" customHeight="1">
      <c r="A50" s="216">
        <v>10</v>
      </c>
      <c r="D50" s="465"/>
      <c r="E50" s="259" t="s">
        <v>180</v>
      </c>
      <c r="F50" s="260"/>
      <c r="G50" s="260"/>
      <c r="H50" s="466" t="str">
        <f>INDEX($C$2:$C$11,A50)</f>
        <v>ALBATROS</v>
      </c>
      <c r="I50" s="466"/>
      <c r="J50" s="466"/>
      <c r="M50" s="256">
        <v>3</v>
      </c>
      <c r="N50" s="218" t="s">
        <v>0</v>
      </c>
      <c r="O50" s="233">
        <v>6</v>
      </c>
      <c r="P50" s="228">
        <v>283</v>
      </c>
      <c r="Q50" s="256"/>
      <c r="R50" s="260"/>
      <c r="S50" s="261"/>
      <c r="T50" s="264"/>
    </row>
    <row r="51" spans="4:14" s="280" customFormat="1" ht="18">
      <c r="D51" s="281"/>
      <c r="E51" s="282"/>
      <c r="F51" s="283"/>
      <c r="G51" s="284"/>
      <c r="H51" s="285"/>
      <c r="I51" s="286"/>
      <c r="J51" s="287"/>
      <c r="N51" s="288"/>
    </row>
    <row r="52" spans="4:10" ht="15.75">
      <c r="D52" s="265"/>
      <c r="E52" s="266"/>
      <c r="F52" s="267"/>
      <c r="G52" s="268"/>
      <c r="H52" s="269"/>
      <c r="I52" s="270"/>
      <c r="J52" s="271"/>
    </row>
    <row r="53" spans="4:20" ht="18.75" customHeight="1">
      <c r="D53" s="461" t="str">
        <f>D18</f>
        <v>1A </v>
      </c>
      <c r="E53" s="241">
        <f>E18</f>
        <v>41279</v>
      </c>
      <c r="F53" s="242"/>
      <c r="G53" s="468" t="str">
        <f>R53</f>
        <v>GRUPPO B</v>
      </c>
      <c r="H53" s="468"/>
      <c r="I53" s="468"/>
      <c r="J53" s="243"/>
      <c r="M53" s="461" t="str">
        <f>D53</f>
        <v>1A </v>
      </c>
      <c r="N53" s="463" t="s">
        <v>172</v>
      </c>
      <c r="O53" s="463"/>
      <c r="P53" s="463"/>
      <c r="Q53" s="244"/>
      <c r="R53" s="469" t="s">
        <v>170</v>
      </c>
      <c r="S53" s="469"/>
      <c r="T53" s="469"/>
    </row>
    <row r="54" spans="4:20" ht="18">
      <c r="D54" s="461"/>
      <c r="E54" s="245"/>
      <c r="F54" s="245" t="s">
        <v>173</v>
      </c>
      <c r="G54" s="245" t="s">
        <v>174</v>
      </c>
      <c r="H54" s="245"/>
      <c r="I54" s="245" t="s">
        <v>173</v>
      </c>
      <c r="J54" s="247" t="s">
        <v>174</v>
      </c>
      <c r="M54" s="461"/>
      <c r="N54" s="248" t="s">
        <v>175</v>
      </c>
      <c r="O54" s="249" t="s">
        <v>176</v>
      </c>
      <c r="P54" s="248" t="s">
        <v>177</v>
      </c>
      <c r="Q54" s="248"/>
      <c r="R54" s="250"/>
      <c r="S54" s="249" t="s">
        <v>176</v>
      </c>
      <c r="T54" s="251" t="s">
        <v>177</v>
      </c>
    </row>
    <row r="55" spans="1:20" ht="15.75">
      <c r="A55" s="216">
        <v>5</v>
      </c>
      <c r="B55" s="216">
        <v>8</v>
      </c>
      <c r="D55" s="465"/>
      <c r="E55" s="252" t="str">
        <f>INDEX($C$2:$C$11,A55)</f>
        <v>VAFFANCULO ALLA MAGGIORANZA</v>
      </c>
      <c r="F55" s="253">
        <v>0</v>
      </c>
      <c r="G55" s="254">
        <v>62</v>
      </c>
      <c r="H55" s="252" t="str">
        <f>INDEX($C$2:$C$11,B55)</f>
        <v>TORMENTINO</v>
      </c>
      <c r="I55" s="253">
        <v>0</v>
      </c>
      <c r="J55" s="255">
        <v>64</v>
      </c>
      <c r="M55" s="289">
        <v>1</v>
      </c>
      <c r="N55" s="252" t="s">
        <v>5</v>
      </c>
      <c r="O55" s="253">
        <v>3</v>
      </c>
      <c r="P55" s="254">
        <v>78.5</v>
      </c>
      <c r="Q55" s="289">
        <v>4</v>
      </c>
      <c r="R55" s="252" t="s">
        <v>351</v>
      </c>
      <c r="S55" s="253">
        <v>0</v>
      </c>
      <c r="T55" s="255"/>
    </row>
    <row r="56" spans="1:20" ht="15.75">
      <c r="A56" s="216">
        <v>9</v>
      </c>
      <c r="B56" s="216">
        <v>3</v>
      </c>
      <c r="D56" s="465"/>
      <c r="E56" s="252" t="str">
        <f>INDEX($C$2:$C$11,A56)</f>
        <v>WEB SOCCER</v>
      </c>
      <c r="F56" s="253">
        <v>4</v>
      </c>
      <c r="G56" s="254">
        <v>78.5</v>
      </c>
      <c r="H56" s="252" t="str">
        <f>INDEX($C$2:$C$11,B56)</f>
        <v>CUCCIOLI DI POGGIBONSI</v>
      </c>
      <c r="I56" s="257">
        <v>0</v>
      </c>
      <c r="J56" s="258">
        <v>61.5</v>
      </c>
      <c r="M56" s="289">
        <v>2</v>
      </c>
      <c r="N56" s="252" t="s">
        <v>70</v>
      </c>
      <c r="O56" s="253">
        <v>1</v>
      </c>
      <c r="P56" s="254">
        <v>64</v>
      </c>
      <c r="Q56" s="289">
        <v>5</v>
      </c>
      <c r="R56" s="252" t="s">
        <v>207</v>
      </c>
      <c r="S56" s="257">
        <v>0</v>
      </c>
      <c r="T56" s="258"/>
    </row>
    <row r="57" spans="1:20" ht="16.5" customHeight="1">
      <c r="A57" s="216">
        <v>2</v>
      </c>
      <c r="D57" s="465"/>
      <c r="E57" s="259" t="s">
        <v>180</v>
      </c>
      <c r="F57" s="260"/>
      <c r="G57" s="260"/>
      <c r="H57" s="466" t="str">
        <f>INDEX($C$2:$C$11,A57)</f>
        <v>F.C. DOWN UNDER</v>
      </c>
      <c r="I57" s="466"/>
      <c r="J57" s="466"/>
      <c r="M57" s="289">
        <v>3</v>
      </c>
      <c r="N57" s="261" t="s">
        <v>2</v>
      </c>
      <c r="O57" s="262">
        <v>1</v>
      </c>
      <c r="P57" s="263">
        <v>62</v>
      </c>
      <c r="Q57" s="289"/>
      <c r="R57" s="260"/>
      <c r="S57" s="261"/>
      <c r="T57" s="264"/>
    </row>
    <row r="58" ht="18">
      <c r="N58" s="272"/>
    </row>
    <row r="60" spans="4:20" ht="18.75" customHeight="1">
      <c r="D60" s="461" t="str">
        <f>D25</f>
        <v>2A</v>
      </c>
      <c r="E60" s="241">
        <f>E25</f>
        <v>41286</v>
      </c>
      <c r="F60" s="242"/>
      <c r="G60" s="468" t="str">
        <f>G53</f>
        <v>GRUPPO B</v>
      </c>
      <c r="H60" s="468"/>
      <c r="I60" s="468"/>
      <c r="J60" s="243"/>
      <c r="M60" s="461" t="str">
        <f>D60</f>
        <v>2A</v>
      </c>
      <c r="N60" s="463" t="s">
        <v>172</v>
      </c>
      <c r="O60" s="463"/>
      <c r="P60" s="463"/>
      <c r="Q60" s="244"/>
      <c r="R60" s="469" t="str">
        <f>R53</f>
        <v>GRUPPO B</v>
      </c>
      <c r="S60" s="469"/>
      <c r="T60" s="469"/>
    </row>
    <row r="61" spans="4:20" ht="18">
      <c r="D61" s="461"/>
      <c r="E61" s="245"/>
      <c r="F61" s="245" t="s">
        <v>173</v>
      </c>
      <c r="G61" s="245" t="s">
        <v>174</v>
      </c>
      <c r="H61" s="245"/>
      <c r="I61" s="245" t="s">
        <v>173</v>
      </c>
      <c r="J61" s="245" t="s">
        <v>174</v>
      </c>
      <c r="M61" s="461"/>
      <c r="N61" s="248" t="s">
        <v>175</v>
      </c>
      <c r="O61" s="249" t="s">
        <v>176</v>
      </c>
      <c r="P61" s="248" t="s">
        <v>177</v>
      </c>
      <c r="Q61" s="248"/>
      <c r="R61" s="250"/>
      <c r="S61" s="249" t="s">
        <v>176</v>
      </c>
      <c r="T61" s="251" t="s">
        <v>177</v>
      </c>
    </row>
    <row r="62" spans="1:20" ht="15.75">
      <c r="A62" s="216">
        <v>2</v>
      </c>
      <c r="B62" s="216">
        <v>5</v>
      </c>
      <c r="D62" s="465"/>
      <c r="E62" s="252" t="str">
        <f>INDEX($C$2:$C$11,A62)</f>
        <v>F.C. DOWN UNDER</v>
      </c>
      <c r="F62" s="253">
        <v>1</v>
      </c>
      <c r="G62" s="254">
        <v>67</v>
      </c>
      <c r="H62" s="252" t="str">
        <f>INDEX($C$2:$C$11,B62)</f>
        <v>VAFFANCULO ALLA MAGGIORANZA</v>
      </c>
      <c r="I62" s="253">
        <v>2</v>
      </c>
      <c r="J62" s="255">
        <v>72</v>
      </c>
      <c r="M62" s="289">
        <v>1</v>
      </c>
      <c r="N62" s="252" t="s">
        <v>70</v>
      </c>
      <c r="O62" s="253">
        <v>4</v>
      </c>
      <c r="P62" s="254">
        <v>145.5</v>
      </c>
      <c r="Q62" s="289">
        <v>4</v>
      </c>
      <c r="R62" s="252" t="s">
        <v>207</v>
      </c>
      <c r="S62" s="253">
        <v>0</v>
      </c>
      <c r="T62" s="255">
        <v>62</v>
      </c>
    </row>
    <row r="63" spans="1:20" ht="15.75">
      <c r="A63" s="216">
        <v>8</v>
      </c>
      <c r="B63" s="216">
        <v>9</v>
      </c>
      <c r="D63" s="465"/>
      <c r="E63" s="252" t="str">
        <f>INDEX($C$2:$C$11,A63)</f>
        <v>TORMENTINO</v>
      </c>
      <c r="F63" s="253">
        <v>4</v>
      </c>
      <c r="G63" s="254">
        <v>81.5</v>
      </c>
      <c r="H63" s="252" t="str">
        <f>INDEX($C$2:$C$11,B63)</f>
        <v>WEB SOCCER</v>
      </c>
      <c r="I63" s="257">
        <v>1</v>
      </c>
      <c r="J63" s="258">
        <v>68</v>
      </c>
      <c r="M63" s="289">
        <v>2</v>
      </c>
      <c r="N63" s="252" t="s">
        <v>2</v>
      </c>
      <c r="O63" s="253">
        <v>4</v>
      </c>
      <c r="P63" s="254">
        <v>134</v>
      </c>
      <c r="Q63" s="289">
        <v>5</v>
      </c>
      <c r="R63" s="252" t="s">
        <v>351</v>
      </c>
      <c r="S63" s="257">
        <v>0</v>
      </c>
      <c r="T63" s="258">
        <v>61.5</v>
      </c>
    </row>
    <row r="64" spans="1:20" ht="16.5" customHeight="1">
      <c r="A64" s="216">
        <v>3</v>
      </c>
      <c r="D64" s="465"/>
      <c r="E64" s="259" t="s">
        <v>180</v>
      </c>
      <c r="F64" s="260"/>
      <c r="G64" s="260"/>
      <c r="H64" s="466" t="str">
        <f>INDEX($C$2:$C$11,A64)</f>
        <v>CUCCIOLI DI POGGIBONSI</v>
      </c>
      <c r="I64" s="466"/>
      <c r="J64" s="466"/>
      <c r="M64" s="289">
        <v>3</v>
      </c>
      <c r="N64" s="261" t="s">
        <v>5</v>
      </c>
      <c r="O64" s="262">
        <v>3</v>
      </c>
      <c r="P64" s="263">
        <v>146.5</v>
      </c>
      <c r="Q64" s="289"/>
      <c r="R64" s="260"/>
      <c r="S64" s="261"/>
      <c r="T64" s="264"/>
    </row>
    <row r="65" spans="4:14" ht="18">
      <c r="D65" s="265"/>
      <c r="E65" s="266"/>
      <c r="F65" s="267"/>
      <c r="G65" s="268"/>
      <c r="H65" s="269"/>
      <c r="I65" s="270"/>
      <c r="J65" s="271"/>
      <c r="N65" s="272"/>
    </row>
    <row r="66" spans="4:10" ht="15.75">
      <c r="D66" s="265"/>
      <c r="E66" s="266"/>
      <c r="F66" s="267"/>
      <c r="G66" s="268"/>
      <c r="H66" s="269"/>
      <c r="I66" s="270"/>
      <c r="J66" s="271"/>
    </row>
    <row r="67" spans="4:20" ht="18.75" customHeight="1">
      <c r="D67" s="461" t="str">
        <f>D32</f>
        <v>3A</v>
      </c>
      <c r="E67" s="420">
        <f>E32</f>
        <v>41293</v>
      </c>
      <c r="F67" s="242"/>
      <c r="G67" s="468" t="str">
        <f>R67</f>
        <v>GRUPPO B</v>
      </c>
      <c r="H67" s="468"/>
      <c r="I67" s="468"/>
      <c r="J67" s="243"/>
      <c r="M67" s="461" t="str">
        <f>D67</f>
        <v>3A</v>
      </c>
      <c r="N67" s="463" t="s">
        <v>172</v>
      </c>
      <c r="O67" s="463"/>
      <c r="P67" s="463"/>
      <c r="Q67" s="244"/>
      <c r="R67" s="469" t="s">
        <v>170</v>
      </c>
      <c r="S67" s="469"/>
      <c r="T67" s="469"/>
    </row>
    <row r="68" spans="4:20" ht="18">
      <c r="D68" s="461"/>
      <c r="E68" s="421"/>
      <c r="F68" s="245" t="s">
        <v>173</v>
      </c>
      <c r="G68" s="245" t="s">
        <v>174</v>
      </c>
      <c r="H68" s="245"/>
      <c r="I68" s="245" t="s">
        <v>173</v>
      </c>
      <c r="J68" s="245" t="s">
        <v>174</v>
      </c>
      <c r="M68" s="461"/>
      <c r="N68" s="248" t="s">
        <v>175</v>
      </c>
      <c r="O68" s="249" t="s">
        <v>176</v>
      </c>
      <c r="P68" s="248" t="s">
        <v>177</v>
      </c>
      <c r="Q68" s="248"/>
      <c r="R68" s="250"/>
      <c r="S68" s="249" t="s">
        <v>176</v>
      </c>
      <c r="T68" s="251" t="s">
        <v>177</v>
      </c>
    </row>
    <row r="69" spans="1:20" ht="15.75">
      <c r="A69" s="216">
        <v>3</v>
      </c>
      <c r="B69" s="216">
        <v>8</v>
      </c>
      <c r="D69" s="465"/>
      <c r="E69" s="252" t="str">
        <f>INDEX($C$2:$C$11,A69)</f>
        <v>CUCCIOLI DI POGGIBONSI</v>
      </c>
      <c r="F69" s="253">
        <v>2</v>
      </c>
      <c r="G69" s="254">
        <v>72.5</v>
      </c>
      <c r="H69" s="252" t="str">
        <f>INDEX($C$2:$C$11,B69)</f>
        <v>TORMENTINO</v>
      </c>
      <c r="I69" s="253">
        <v>4</v>
      </c>
      <c r="J69" s="255">
        <v>81.5</v>
      </c>
      <c r="M69" s="289">
        <v>1</v>
      </c>
      <c r="N69" s="252" t="s">
        <v>70</v>
      </c>
      <c r="O69" s="253">
        <v>7</v>
      </c>
      <c r="P69" s="254">
        <v>226.5</v>
      </c>
      <c r="Q69" s="289">
        <v>4</v>
      </c>
      <c r="R69" s="252" t="s">
        <v>207</v>
      </c>
      <c r="S69" s="253">
        <v>1</v>
      </c>
      <c r="T69" s="255">
        <v>126</v>
      </c>
    </row>
    <row r="70" spans="1:20" ht="15.75">
      <c r="A70" s="216">
        <v>9</v>
      </c>
      <c r="B70" s="216">
        <v>2</v>
      </c>
      <c r="D70" s="465"/>
      <c r="E70" s="252" t="str">
        <f>INDEX($C$2:$C$11,A70)</f>
        <v>WEB SOCCER</v>
      </c>
      <c r="F70" s="253">
        <v>0</v>
      </c>
      <c r="G70" s="254">
        <v>62.5</v>
      </c>
      <c r="H70" s="252" t="str">
        <f>INDEX($C$2:$C$11,B70)</f>
        <v>F.C. DOWN UNDER</v>
      </c>
      <c r="I70" s="257">
        <v>0</v>
      </c>
      <c r="J70" s="258">
        <v>64</v>
      </c>
      <c r="M70" s="289">
        <v>2</v>
      </c>
      <c r="N70" s="252" t="s">
        <v>5</v>
      </c>
      <c r="O70" s="253">
        <v>4</v>
      </c>
      <c r="P70" s="254">
        <v>209</v>
      </c>
      <c r="Q70" s="289">
        <v>5</v>
      </c>
      <c r="R70" s="252" t="s">
        <v>351</v>
      </c>
      <c r="S70" s="257">
        <v>0</v>
      </c>
      <c r="T70" s="258">
        <v>134</v>
      </c>
    </row>
    <row r="71" spans="1:20" ht="16.5" customHeight="1">
      <c r="A71" s="216">
        <v>5</v>
      </c>
      <c r="D71" s="465"/>
      <c r="E71" s="259" t="s">
        <v>180</v>
      </c>
      <c r="F71" s="260"/>
      <c r="G71" s="260"/>
      <c r="H71" s="466" t="str">
        <f>INDEX($C$2:$C$11,A71)</f>
        <v>VAFFANCULO ALLA MAGGIORANZA</v>
      </c>
      <c r="I71" s="466"/>
      <c r="J71" s="466"/>
      <c r="M71" s="289">
        <v>3</v>
      </c>
      <c r="N71" s="261" t="s">
        <v>2</v>
      </c>
      <c r="O71" s="262">
        <v>4</v>
      </c>
      <c r="P71" s="263">
        <v>134</v>
      </c>
      <c r="Q71" s="289"/>
      <c r="R71" s="260"/>
      <c r="S71" s="261"/>
      <c r="T71" s="264"/>
    </row>
    <row r="72" ht="18">
      <c r="N72" s="272"/>
    </row>
    <row r="74" spans="4:20" ht="18.75" customHeight="1">
      <c r="D74" s="461" t="str">
        <f>D39</f>
        <v>4A</v>
      </c>
      <c r="E74" s="241">
        <f>E39</f>
        <v>41300</v>
      </c>
      <c r="F74" s="242"/>
      <c r="G74" s="468" t="str">
        <f>G67</f>
        <v>GRUPPO B</v>
      </c>
      <c r="H74" s="468"/>
      <c r="I74" s="468"/>
      <c r="J74" s="243"/>
      <c r="M74" s="461" t="str">
        <f>D74</f>
        <v>4A</v>
      </c>
      <c r="N74" s="463" t="s">
        <v>172</v>
      </c>
      <c r="O74" s="463"/>
      <c r="P74" s="463"/>
      <c r="Q74" s="244"/>
      <c r="R74" s="469" t="str">
        <f>R67</f>
        <v>GRUPPO B</v>
      </c>
      <c r="S74" s="469"/>
      <c r="T74" s="469"/>
    </row>
    <row r="75" spans="4:20" ht="18">
      <c r="D75" s="461"/>
      <c r="E75" s="245"/>
      <c r="F75" s="245" t="s">
        <v>173</v>
      </c>
      <c r="G75" s="245" t="s">
        <v>174</v>
      </c>
      <c r="H75" s="245"/>
      <c r="I75" s="245" t="s">
        <v>173</v>
      </c>
      <c r="J75" s="245" t="s">
        <v>174</v>
      </c>
      <c r="M75" s="461"/>
      <c r="N75" s="248" t="s">
        <v>175</v>
      </c>
      <c r="O75" s="249" t="s">
        <v>176</v>
      </c>
      <c r="P75" s="248" t="s">
        <v>177</v>
      </c>
      <c r="Q75" s="248"/>
      <c r="R75" s="250"/>
      <c r="S75" s="249" t="s">
        <v>176</v>
      </c>
      <c r="T75" s="251" t="s">
        <v>177</v>
      </c>
    </row>
    <row r="76" spans="1:20" ht="18">
      <c r="A76" s="216">
        <v>2</v>
      </c>
      <c r="B76" s="216">
        <v>3</v>
      </c>
      <c r="D76" s="465"/>
      <c r="E76" s="252" t="str">
        <f>INDEX($C$2:$C$11,A76)</f>
        <v>F.C. DOWN UNDER</v>
      </c>
      <c r="F76" s="253">
        <v>2</v>
      </c>
      <c r="G76" s="254">
        <v>72.5</v>
      </c>
      <c r="H76" s="252" t="str">
        <f>INDEX($C$2:$C$11,B76)</f>
        <v>CUCCIOLI DI POGGIBONSI</v>
      </c>
      <c r="I76" s="253">
        <v>0</v>
      </c>
      <c r="J76" s="255">
        <v>62</v>
      </c>
      <c r="M76" s="289">
        <v>1</v>
      </c>
      <c r="N76" s="290" t="s">
        <v>70</v>
      </c>
      <c r="O76" s="227">
        <v>7</v>
      </c>
      <c r="P76" s="228">
        <v>226.5</v>
      </c>
      <c r="Q76" s="289">
        <v>4</v>
      </c>
      <c r="R76" s="218" t="s">
        <v>207</v>
      </c>
      <c r="S76" s="227">
        <v>4</v>
      </c>
      <c r="T76" s="228">
        <v>198.5</v>
      </c>
    </row>
    <row r="77" spans="1:20" ht="18">
      <c r="A77" s="216">
        <v>5</v>
      </c>
      <c r="B77" s="216">
        <v>9</v>
      </c>
      <c r="D77" s="465"/>
      <c r="E77" s="252" t="str">
        <f>INDEX($C$2:$C$11,A77)</f>
        <v>VAFFANCULO ALLA MAGGIORANZA</v>
      </c>
      <c r="F77" s="253">
        <v>1</v>
      </c>
      <c r="G77" s="254">
        <v>67.5</v>
      </c>
      <c r="H77" s="252" t="str">
        <f>INDEX($C$2:$C$11,B77)</f>
        <v>WEB SOCCER</v>
      </c>
      <c r="I77" s="257">
        <v>0</v>
      </c>
      <c r="J77" s="258">
        <v>60</v>
      </c>
      <c r="M77" s="289">
        <v>2</v>
      </c>
      <c r="N77" s="290" t="s">
        <v>2</v>
      </c>
      <c r="O77" s="227">
        <v>7</v>
      </c>
      <c r="P77" s="228">
        <v>201.5</v>
      </c>
      <c r="Q77" s="289">
        <v>5</v>
      </c>
      <c r="R77" s="240" t="s">
        <v>351</v>
      </c>
      <c r="S77" s="233">
        <v>0</v>
      </c>
      <c r="T77" s="228">
        <v>196</v>
      </c>
    </row>
    <row r="78" spans="1:20" ht="16.5" customHeight="1">
      <c r="A78" s="216">
        <v>8</v>
      </c>
      <c r="D78" s="465"/>
      <c r="E78" s="259" t="s">
        <v>180</v>
      </c>
      <c r="F78" s="260"/>
      <c r="G78" s="260"/>
      <c r="H78" s="466" t="str">
        <f>INDEX($C$2:$C$11,A78)</f>
        <v>TORMENTINO</v>
      </c>
      <c r="I78" s="466"/>
      <c r="J78" s="466"/>
      <c r="M78" s="289">
        <v>3</v>
      </c>
      <c r="N78" s="290" t="s">
        <v>5</v>
      </c>
      <c r="O78" s="227">
        <v>4</v>
      </c>
      <c r="P78" s="228">
        <v>269</v>
      </c>
      <c r="Q78" s="289"/>
      <c r="R78" s="260"/>
      <c r="S78" s="261"/>
      <c r="T78" s="264"/>
    </row>
    <row r="79" spans="4:10" ht="15.75">
      <c r="D79" s="265"/>
      <c r="E79" s="266"/>
      <c r="F79" s="267"/>
      <c r="G79" s="268"/>
      <c r="H79" s="269"/>
      <c r="I79" s="270"/>
      <c r="J79" s="271"/>
    </row>
    <row r="80" spans="4:10" ht="15.75">
      <c r="D80" s="265"/>
      <c r="E80" s="266"/>
      <c r="F80" s="267"/>
      <c r="G80" s="268"/>
      <c r="H80" s="269"/>
      <c r="I80" s="270"/>
      <c r="J80" s="271"/>
    </row>
    <row r="81" spans="4:20" ht="18.75" customHeight="1">
      <c r="D81" s="461" t="str">
        <f>D46</f>
        <v>5A</v>
      </c>
      <c r="E81" s="241">
        <f>E46</f>
        <v>41308</v>
      </c>
      <c r="F81" s="242"/>
      <c r="G81" s="468" t="str">
        <f>R81</f>
        <v>GRUPPO B</v>
      </c>
      <c r="H81" s="468"/>
      <c r="I81" s="468"/>
      <c r="J81" s="243"/>
      <c r="M81" s="461" t="str">
        <f>D81</f>
        <v>5A</v>
      </c>
      <c r="N81" s="463" t="s">
        <v>172</v>
      </c>
      <c r="O81" s="463"/>
      <c r="P81" s="463"/>
      <c r="Q81" s="244"/>
      <c r="R81" s="469" t="s">
        <v>170</v>
      </c>
      <c r="S81" s="469"/>
      <c r="T81" s="469"/>
    </row>
    <row r="82" spans="4:20" ht="18">
      <c r="D82" s="461"/>
      <c r="E82" s="245"/>
      <c r="F82" s="245" t="s">
        <v>173</v>
      </c>
      <c r="G82" s="245" t="s">
        <v>174</v>
      </c>
      <c r="H82" s="245"/>
      <c r="I82" s="245" t="s">
        <v>173</v>
      </c>
      <c r="J82" s="245" t="s">
        <v>174</v>
      </c>
      <c r="M82" s="461"/>
      <c r="N82" s="248" t="s">
        <v>175</v>
      </c>
      <c r="O82" s="249" t="s">
        <v>176</v>
      </c>
      <c r="P82" s="248" t="s">
        <v>177</v>
      </c>
      <c r="Q82" s="248"/>
      <c r="R82" s="250"/>
      <c r="S82" s="249" t="s">
        <v>176</v>
      </c>
      <c r="T82" s="251" t="s">
        <v>177</v>
      </c>
    </row>
    <row r="83" spans="1:20" ht="15.75">
      <c r="A83" s="216">
        <v>3</v>
      </c>
      <c r="B83" s="216">
        <v>5</v>
      </c>
      <c r="D83" s="465"/>
      <c r="E83" s="252" t="str">
        <f>INDEX($C$2:$C$11,A83)</f>
        <v>CUCCIOLI DI POGGIBONSI</v>
      </c>
      <c r="F83" s="253">
        <v>2</v>
      </c>
      <c r="G83" s="254">
        <v>73</v>
      </c>
      <c r="H83" s="252" t="str">
        <f>INDEX($C$2:$C$11,B83)</f>
        <v>VAFFANCULO ALLA MAGGIORANZA</v>
      </c>
      <c r="I83" s="253">
        <v>0</v>
      </c>
      <c r="J83" s="255">
        <v>52</v>
      </c>
      <c r="M83" s="289">
        <v>1</v>
      </c>
      <c r="N83" s="252" t="s">
        <v>70</v>
      </c>
      <c r="O83" s="253">
        <v>8</v>
      </c>
      <c r="P83" s="254">
        <v>292</v>
      </c>
      <c r="Q83" s="289">
        <v>4</v>
      </c>
      <c r="R83" s="252" t="s">
        <v>5</v>
      </c>
      <c r="S83" s="253">
        <v>4</v>
      </c>
      <c r="T83" s="255">
        <v>269</v>
      </c>
    </row>
    <row r="84" spans="1:20" ht="15.75">
      <c r="A84" s="216">
        <v>8</v>
      </c>
      <c r="B84" s="216">
        <v>2</v>
      </c>
      <c r="D84" s="465"/>
      <c r="E84" s="252" t="str">
        <f>INDEX($C$2:$C$11,A84)</f>
        <v>TORMENTINO</v>
      </c>
      <c r="F84" s="253">
        <v>0</v>
      </c>
      <c r="G84" s="254">
        <v>65</v>
      </c>
      <c r="H84" s="252" t="str">
        <f>INDEX($C$2:$C$11,B84)</f>
        <v>F.C. DOWN UNDER</v>
      </c>
      <c r="I84" s="257">
        <v>0</v>
      </c>
      <c r="J84" s="258">
        <v>65.5</v>
      </c>
      <c r="M84" s="289">
        <v>2</v>
      </c>
      <c r="N84" s="252" t="s">
        <v>2</v>
      </c>
      <c r="O84" s="253">
        <v>7</v>
      </c>
      <c r="P84" s="254">
        <v>253.5</v>
      </c>
      <c r="Q84" s="289">
        <v>5</v>
      </c>
      <c r="R84" s="277" t="s">
        <v>351</v>
      </c>
      <c r="S84" s="278">
        <v>3</v>
      </c>
      <c r="T84" s="279">
        <v>269</v>
      </c>
    </row>
    <row r="85" spans="1:20" ht="16.5" customHeight="1">
      <c r="A85" s="216">
        <v>9</v>
      </c>
      <c r="D85" s="465"/>
      <c r="E85" s="259" t="s">
        <v>180</v>
      </c>
      <c r="F85" s="260"/>
      <c r="G85" s="260"/>
      <c r="H85" s="466" t="str">
        <f>INDEX($C$2:$C$11,A85)</f>
        <v>WEB SOCCER</v>
      </c>
      <c r="I85" s="466"/>
      <c r="J85" s="466"/>
      <c r="M85" s="289">
        <v>3</v>
      </c>
      <c r="N85" s="261" t="s">
        <v>207</v>
      </c>
      <c r="O85" s="262">
        <v>5</v>
      </c>
      <c r="P85" s="263">
        <v>269</v>
      </c>
      <c r="Q85" s="289"/>
      <c r="R85" s="260"/>
      <c r="S85" s="261"/>
      <c r="T85" s="264"/>
    </row>
    <row r="99" spans="5:8" ht="13.5" customHeight="1">
      <c r="E99" s="470" t="s">
        <v>184</v>
      </c>
      <c r="F99" s="470"/>
      <c r="G99" s="470"/>
      <c r="H99" s="470"/>
    </row>
    <row r="100" spans="5:8" ht="13.5" customHeight="1">
      <c r="E100" s="470"/>
      <c r="F100" s="470"/>
      <c r="G100" s="470"/>
      <c r="H100" s="470"/>
    </row>
    <row r="101" spans="1:14" ht="15">
      <c r="A101" s="216" t="s">
        <v>185</v>
      </c>
      <c r="B101" s="216" t="s">
        <v>186</v>
      </c>
      <c r="C101" s="252">
        <v>41385</v>
      </c>
      <c r="D101" s="291"/>
      <c r="E101" s="292" t="str">
        <f>R83</f>
        <v>WEB SOCCER</v>
      </c>
      <c r="F101" s="293">
        <v>2</v>
      </c>
      <c r="G101" s="294">
        <v>73.5</v>
      </c>
      <c r="H101" s="292" t="str">
        <f>N48</f>
        <v>NEWTIM</v>
      </c>
      <c r="I101" s="295">
        <v>3</v>
      </c>
      <c r="J101" s="296">
        <v>79</v>
      </c>
      <c r="N101" s="332" t="str">
        <f>H101</f>
        <v>NEWTIM</v>
      </c>
    </row>
    <row r="102" spans="1:14" ht="15">
      <c r="A102" s="216" t="s">
        <v>186</v>
      </c>
      <c r="B102" s="216" t="s">
        <v>185</v>
      </c>
      <c r="C102" s="252">
        <v>41392</v>
      </c>
      <c r="D102" s="298"/>
      <c r="E102" s="292" t="str">
        <f>N48</f>
        <v>NEWTIM</v>
      </c>
      <c r="F102" s="293">
        <v>4</v>
      </c>
      <c r="G102" s="294">
        <v>81</v>
      </c>
      <c r="H102" s="292" t="str">
        <f>R83</f>
        <v>WEB SOCCER</v>
      </c>
      <c r="I102" s="299">
        <v>0</v>
      </c>
      <c r="J102" s="300">
        <v>61.5</v>
      </c>
      <c r="K102" s="301"/>
      <c r="L102" s="302"/>
      <c r="N102" s="303"/>
    </row>
    <row r="103" spans="3:12" ht="12.75">
      <c r="C103" s="304"/>
      <c r="D103" s="304"/>
      <c r="E103" s="305"/>
      <c r="F103" s="306"/>
      <c r="G103" s="304"/>
      <c r="H103" s="307"/>
      <c r="I103" s="217"/>
      <c r="K103" s="308"/>
      <c r="L103" s="309"/>
    </row>
    <row r="104" spans="1:12" ht="15">
      <c r="A104" s="216" t="s">
        <v>187</v>
      </c>
      <c r="B104" s="216" t="s">
        <v>188</v>
      </c>
      <c r="C104" s="252">
        <f>C101</f>
        <v>41385</v>
      </c>
      <c r="D104" s="291"/>
      <c r="E104" s="310" t="str">
        <f>N50</f>
        <v>LAUDANO VI PUNIRA'</v>
      </c>
      <c r="F104" s="295">
        <v>2</v>
      </c>
      <c r="G104" s="296">
        <v>74.5</v>
      </c>
      <c r="H104" s="310" t="str">
        <f>N84</f>
        <v>VAFFANCULO ALLA MAGGIORANZA</v>
      </c>
      <c r="I104" s="295">
        <v>1</v>
      </c>
      <c r="J104" s="296">
        <v>67</v>
      </c>
      <c r="K104" s="311"/>
      <c r="L104" s="312"/>
    </row>
    <row r="105" spans="1:16" ht="16.5" customHeight="1">
      <c r="A105" s="216" t="s">
        <v>188</v>
      </c>
      <c r="B105" s="216" t="s">
        <v>187</v>
      </c>
      <c r="C105" s="252">
        <f>C102</f>
        <v>41392</v>
      </c>
      <c r="D105" s="298"/>
      <c r="E105" s="292" t="str">
        <f>N84</f>
        <v>VAFFANCULO ALLA MAGGIORANZA</v>
      </c>
      <c r="F105" s="299">
        <v>3</v>
      </c>
      <c r="G105" s="300">
        <v>76.5</v>
      </c>
      <c r="H105" s="292" t="str">
        <f>N50</f>
        <v>LAUDANO VI PUNIRA'</v>
      </c>
      <c r="I105" s="299">
        <v>1</v>
      </c>
      <c r="J105" s="300">
        <v>67</v>
      </c>
      <c r="N105" s="333" t="str">
        <f>H104</f>
        <v>VAFFANCULO ALLA MAGGIORANZA</v>
      </c>
      <c r="P105" s="313"/>
    </row>
    <row r="106" spans="14:16" ht="12.75">
      <c r="N106" s="313"/>
      <c r="O106" s="313"/>
      <c r="P106" s="313"/>
    </row>
    <row r="109" spans="5:8" ht="13.5" customHeight="1">
      <c r="E109" s="470" t="s">
        <v>189</v>
      </c>
      <c r="F109" s="470"/>
      <c r="G109" s="470"/>
      <c r="H109" s="470"/>
    </row>
    <row r="110" spans="5:8" ht="13.5" customHeight="1">
      <c r="E110" s="470"/>
      <c r="F110" s="470"/>
      <c r="G110" s="470"/>
      <c r="H110" s="470"/>
    </row>
    <row r="111" spans="1:14" ht="15">
      <c r="A111" s="216" t="s">
        <v>190</v>
      </c>
      <c r="B111" s="216" t="s">
        <v>191</v>
      </c>
      <c r="C111" s="252">
        <f>C101</f>
        <v>41385</v>
      </c>
      <c r="D111" s="291"/>
      <c r="E111" s="310" t="str">
        <f>R48</f>
        <v>GEPPETTOS</v>
      </c>
      <c r="F111" s="295">
        <v>3</v>
      </c>
      <c r="G111" s="296">
        <v>76.5</v>
      </c>
      <c r="H111" s="310" t="str">
        <f>N83</f>
        <v>TORMENTINO</v>
      </c>
      <c r="I111" s="314">
        <v>0</v>
      </c>
      <c r="J111" s="296">
        <v>62</v>
      </c>
      <c r="N111" s="332" t="str">
        <f>H112</f>
        <v>GEPPETTOS</v>
      </c>
    </row>
    <row r="112" spans="1:14" ht="15">
      <c r="A112" s="216" t="s">
        <v>191</v>
      </c>
      <c r="B112" s="216" t="s">
        <v>190</v>
      </c>
      <c r="C112" s="252">
        <f>C105</f>
        <v>41392</v>
      </c>
      <c r="D112" s="298"/>
      <c r="E112" s="292" t="str">
        <f>N83</f>
        <v>TORMENTINO</v>
      </c>
      <c r="F112" s="295">
        <v>1</v>
      </c>
      <c r="G112" s="296">
        <v>66</v>
      </c>
      <c r="H112" s="292" t="str">
        <f>R48</f>
        <v>GEPPETTOS</v>
      </c>
      <c r="I112" s="315">
        <v>2</v>
      </c>
      <c r="J112" s="300">
        <v>72.5</v>
      </c>
      <c r="K112" s="301"/>
      <c r="L112" s="302"/>
      <c r="N112" s="471"/>
    </row>
    <row r="113" spans="3:14" ht="12.75">
      <c r="C113" s="304"/>
      <c r="D113" s="304"/>
      <c r="E113" s="305"/>
      <c r="F113" s="306"/>
      <c r="G113" s="304"/>
      <c r="H113" s="305"/>
      <c r="K113" s="308"/>
      <c r="L113" s="309"/>
      <c r="N113" s="471"/>
    </row>
    <row r="114" spans="1:14" ht="15">
      <c r="A114" s="216" t="s">
        <v>192</v>
      </c>
      <c r="B114" s="216" t="s">
        <v>193</v>
      </c>
      <c r="C114" s="252">
        <f>C111</f>
        <v>41385</v>
      </c>
      <c r="D114" s="291"/>
      <c r="E114" s="310" t="str">
        <f>N85</f>
        <v>F.C. DOWN UNDER</v>
      </c>
      <c r="F114" s="299">
        <v>2</v>
      </c>
      <c r="G114" s="300">
        <v>75.5</v>
      </c>
      <c r="H114" s="310" t="str">
        <f>N49</f>
        <v>FENOMENALEX</v>
      </c>
      <c r="I114" s="314">
        <v>1</v>
      </c>
      <c r="J114" s="296">
        <v>69</v>
      </c>
      <c r="K114" s="311"/>
      <c r="L114" s="312"/>
      <c r="N114" s="471"/>
    </row>
    <row r="115" spans="1:14" ht="15">
      <c r="A115" s="216" t="s">
        <v>194</v>
      </c>
      <c r="B115" s="216" t="s">
        <v>195</v>
      </c>
      <c r="C115" s="252">
        <f>C112</f>
        <v>41392</v>
      </c>
      <c r="D115" s="298"/>
      <c r="E115" s="292" t="str">
        <f>N49</f>
        <v>FENOMENALEX</v>
      </c>
      <c r="F115" s="299">
        <v>1</v>
      </c>
      <c r="G115" s="300">
        <v>67.5</v>
      </c>
      <c r="H115" s="292" t="str">
        <f>E114</f>
        <v>F.C. DOWN UNDER</v>
      </c>
      <c r="I115" s="315">
        <v>5</v>
      </c>
      <c r="J115" s="300">
        <v>86.5</v>
      </c>
      <c r="N115" s="334" t="str">
        <f>H115</f>
        <v>F.C. DOWN UNDER</v>
      </c>
    </row>
    <row r="122" spans="5:8" ht="13.5" customHeight="1">
      <c r="E122" s="470" t="s">
        <v>196</v>
      </c>
      <c r="F122" s="470"/>
      <c r="G122" s="470"/>
      <c r="H122" s="470"/>
    </row>
    <row r="123" spans="5:8" ht="13.5" customHeight="1">
      <c r="E123" s="470"/>
      <c r="F123" s="470"/>
      <c r="G123" s="470"/>
      <c r="H123" s="470"/>
    </row>
    <row r="124" spans="3:10" ht="15">
      <c r="C124" s="252">
        <v>41399</v>
      </c>
      <c r="D124" s="291"/>
      <c r="E124" s="316" t="str">
        <f>N105</f>
        <v>VAFFANCULO ALLA MAGGIORANZA</v>
      </c>
      <c r="F124" s="295">
        <v>2</v>
      </c>
      <c r="G124" s="296">
        <v>74</v>
      </c>
      <c r="H124" s="316" t="str">
        <f>N101</f>
        <v>NEWTIM</v>
      </c>
      <c r="I124" s="314">
        <v>3</v>
      </c>
      <c r="J124" s="296">
        <v>78</v>
      </c>
    </row>
    <row r="125" spans="3:14" ht="15">
      <c r="C125" s="252">
        <v>41402</v>
      </c>
      <c r="D125" s="298"/>
      <c r="E125" s="316" t="str">
        <f>H124</f>
        <v>NEWTIM</v>
      </c>
      <c r="F125" s="295">
        <v>2</v>
      </c>
      <c r="G125" s="296">
        <v>74.5</v>
      </c>
      <c r="H125" s="316" t="str">
        <f>E124</f>
        <v>VAFFANCULO ALLA MAGGIORANZA</v>
      </c>
      <c r="I125" s="315">
        <v>1</v>
      </c>
      <c r="J125" s="300">
        <v>67</v>
      </c>
      <c r="K125" s="301"/>
      <c r="L125" s="302"/>
      <c r="N125" s="297" t="s">
        <v>69</v>
      </c>
    </row>
    <row r="126" spans="3:12" ht="12.75">
      <c r="C126" s="304"/>
      <c r="D126" s="304"/>
      <c r="E126" s="317"/>
      <c r="F126" s="318"/>
      <c r="G126" s="319"/>
      <c r="H126" s="317"/>
      <c r="K126" s="308"/>
      <c r="L126" s="309"/>
    </row>
    <row r="127" spans="3:14" ht="15">
      <c r="C127" s="252">
        <f>C124</f>
        <v>41399</v>
      </c>
      <c r="D127" s="291"/>
      <c r="E127" s="292" t="str">
        <f>N111</f>
        <v>GEPPETTOS</v>
      </c>
      <c r="F127" s="299">
        <v>1</v>
      </c>
      <c r="G127" s="300">
        <v>70.5</v>
      </c>
      <c r="H127" s="292" t="str">
        <f>N115</f>
        <v>F.C. DOWN UNDER</v>
      </c>
      <c r="I127" s="314">
        <v>2</v>
      </c>
      <c r="J127" s="296">
        <v>77</v>
      </c>
      <c r="K127" s="311"/>
      <c r="L127" s="312"/>
      <c r="N127" s="297" t="s">
        <v>1</v>
      </c>
    </row>
    <row r="128" spans="3:10" ht="15">
      <c r="C128" s="252">
        <f>C125</f>
        <v>41402</v>
      </c>
      <c r="D128" s="298"/>
      <c r="E128" s="320" t="str">
        <f>H127</f>
        <v>F.C. DOWN UNDER</v>
      </c>
      <c r="F128" s="299">
        <v>0</v>
      </c>
      <c r="G128" s="300">
        <v>62</v>
      </c>
      <c r="H128" s="320" t="str">
        <f>E127</f>
        <v>GEPPETTOS</v>
      </c>
      <c r="I128" s="315">
        <v>3</v>
      </c>
      <c r="J128" s="300">
        <v>73</v>
      </c>
    </row>
    <row r="134" spans="3:14" ht="13.5" customHeight="1">
      <c r="C134" s="308"/>
      <c r="D134" s="308"/>
      <c r="E134" s="472"/>
      <c r="F134" s="472"/>
      <c r="G134" s="472"/>
      <c r="H134" s="472"/>
      <c r="I134" s="308"/>
      <c r="J134" s="308"/>
      <c r="K134" s="308"/>
      <c r="L134" s="308"/>
      <c r="M134" s="308"/>
      <c r="N134" s="308"/>
    </row>
    <row r="135" spans="3:14" ht="13.5" customHeight="1">
      <c r="C135" s="308"/>
      <c r="D135" s="308"/>
      <c r="E135" s="472"/>
      <c r="F135" s="472"/>
      <c r="G135" s="472"/>
      <c r="H135" s="472"/>
      <c r="I135" s="308"/>
      <c r="J135" s="308"/>
      <c r="K135" s="308"/>
      <c r="L135" s="308"/>
      <c r="M135" s="308"/>
      <c r="N135" s="308"/>
    </row>
    <row r="136" spans="3:14" ht="15">
      <c r="C136" s="266"/>
      <c r="D136" s="308"/>
      <c r="E136" s="321"/>
      <c r="F136" s="322"/>
      <c r="G136" s="323"/>
      <c r="H136" s="321"/>
      <c r="I136" s="324"/>
      <c r="J136" s="323"/>
      <c r="K136" s="308"/>
      <c r="L136" s="308"/>
      <c r="M136" s="308"/>
      <c r="N136" s="308"/>
    </row>
    <row r="137" spans="3:14" ht="15">
      <c r="C137" s="266"/>
      <c r="D137" s="308"/>
      <c r="E137" s="321"/>
      <c r="F137" s="322"/>
      <c r="G137" s="323"/>
      <c r="H137" s="321"/>
      <c r="I137" s="324"/>
      <c r="J137" s="323"/>
      <c r="K137" s="325"/>
      <c r="L137" s="326"/>
      <c r="M137" s="326"/>
      <c r="N137" s="327"/>
    </row>
    <row r="138" spans="3:9" ht="12.75">
      <c r="C138" s="308"/>
      <c r="D138" s="308"/>
      <c r="E138" s="328"/>
      <c r="F138" s="328"/>
      <c r="G138" s="308"/>
      <c r="H138" s="328"/>
      <c r="I138" s="308"/>
    </row>
    <row r="140" spans="5:8" ht="13.5" customHeight="1">
      <c r="E140" s="470" t="s">
        <v>197</v>
      </c>
      <c r="F140" s="470"/>
      <c r="G140" s="470"/>
      <c r="H140" s="470"/>
    </row>
    <row r="141" spans="5:8" ht="13.5" customHeight="1">
      <c r="E141" s="470"/>
      <c r="F141" s="470"/>
      <c r="G141" s="470"/>
      <c r="H141" s="470"/>
    </row>
    <row r="142" spans="3:10" ht="15">
      <c r="C142" s="252">
        <v>41406</v>
      </c>
      <c r="D142" s="291"/>
      <c r="E142" s="320" t="str">
        <f>N127</f>
        <v>GEPPETTOS</v>
      </c>
      <c r="F142" s="295">
        <v>1</v>
      </c>
      <c r="G142" s="296">
        <v>68.5</v>
      </c>
      <c r="H142" s="320" t="str">
        <f>N125</f>
        <v>NEW TIM</v>
      </c>
      <c r="I142" s="314">
        <v>1</v>
      </c>
      <c r="J142" s="296">
        <v>66.5</v>
      </c>
    </row>
    <row r="143" spans="3:14" ht="15">
      <c r="C143" s="252">
        <v>41413</v>
      </c>
      <c r="D143" s="298"/>
      <c r="E143" s="320" t="str">
        <f>N125</f>
        <v>NEW TIM</v>
      </c>
      <c r="F143" s="299">
        <v>1</v>
      </c>
      <c r="G143" s="300">
        <v>68</v>
      </c>
      <c r="H143" s="320" t="str">
        <f>N127</f>
        <v>GEPPETTOS</v>
      </c>
      <c r="I143" s="315">
        <v>2</v>
      </c>
      <c r="J143" s="300">
        <v>75.5</v>
      </c>
      <c r="K143" s="329"/>
      <c r="L143" s="329"/>
      <c r="M143" s="329"/>
      <c r="N143" s="297" t="str">
        <f>H143</f>
        <v>GEPPETTOS</v>
      </c>
    </row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>
      <c r="H159" s="330"/>
    </row>
    <row r="160" ht="12.75">
      <c r="H160" s="327"/>
    </row>
    <row r="161" ht="12.75">
      <c r="H161" s="330"/>
    </row>
    <row r="162" ht="12.75">
      <c r="H162" s="327"/>
    </row>
    <row r="163" ht="12.75">
      <c r="H163" s="330"/>
    </row>
    <row r="164" ht="12.75">
      <c r="H164" s="327"/>
    </row>
    <row r="165" ht="9.75" customHeight="1">
      <c r="H165" s="331"/>
    </row>
    <row r="166" ht="12.75"/>
    <row r="167" ht="12.75"/>
    <row r="168" ht="12.75"/>
    <row r="169" ht="12.75"/>
    <row r="170" ht="12.75"/>
    <row r="171" ht="12.75"/>
    <row r="172" ht="12.75"/>
  </sheetData>
  <sheetProtection selectLockedCells="1" selectUnlockedCells="1"/>
  <mergeCells count="76">
    <mergeCell ref="E99:H100"/>
    <mergeCell ref="E109:H110"/>
    <mergeCell ref="N112:N114"/>
    <mergeCell ref="E122:H123"/>
    <mergeCell ref="E134:H135"/>
    <mergeCell ref="E140:H141"/>
    <mergeCell ref="D81:D82"/>
    <mergeCell ref="G81:I81"/>
    <mergeCell ref="M81:M82"/>
    <mergeCell ref="N81:P81"/>
    <mergeCell ref="R81:T81"/>
    <mergeCell ref="D83:D85"/>
    <mergeCell ref="H85:J85"/>
    <mergeCell ref="D74:D75"/>
    <mergeCell ref="G74:I74"/>
    <mergeCell ref="M74:M75"/>
    <mergeCell ref="N74:P74"/>
    <mergeCell ref="R74:T74"/>
    <mergeCell ref="D76:D78"/>
    <mergeCell ref="H78:J78"/>
    <mergeCell ref="D67:D68"/>
    <mergeCell ref="G67:I67"/>
    <mergeCell ref="M67:M68"/>
    <mergeCell ref="N67:P67"/>
    <mergeCell ref="R67:T67"/>
    <mergeCell ref="D69:D71"/>
    <mergeCell ref="H71:J71"/>
    <mergeCell ref="D60:D61"/>
    <mergeCell ref="G60:I60"/>
    <mergeCell ref="M60:M61"/>
    <mergeCell ref="N60:P60"/>
    <mergeCell ref="R60:T60"/>
    <mergeCell ref="D62:D64"/>
    <mergeCell ref="H64:J64"/>
    <mergeCell ref="D53:D54"/>
    <mergeCell ref="G53:I53"/>
    <mergeCell ref="M53:M54"/>
    <mergeCell ref="N53:P53"/>
    <mergeCell ref="R53:T53"/>
    <mergeCell ref="D55:D57"/>
    <mergeCell ref="H57:J57"/>
    <mergeCell ref="D46:D47"/>
    <mergeCell ref="G46:I46"/>
    <mergeCell ref="M46:M47"/>
    <mergeCell ref="N46:P46"/>
    <mergeCell ref="R46:T46"/>
    <mergeCell ref="D48:D50"/>
    <mergeCell ref="H50:J50"/>
    <mergeCell ref="D39:D40"/>
    <mergeCell ref="G39:I39"/>
    <mergeCell ref="M39:M40"/>
    <mergeCell ref="N39:P39"/>
    <mergeCell ref="R39:T39"/>
    <mergeCell ref="D41:D43"/>
    <mergeCell ref="H43:J43"/>
    <mergeCell ref="D32:D33"/>
    <mergeCell ref="G32:I32"/>
    <mergeCell ref="M32:M33"/>
    <mergeCell ref="N32:P32"/>
    <mergeCell ref="R32:T32"/>
    <mergeCell ref="D34:D36"/>
    <mergeCell ref="H36:J36"/>
    <mergeCell ref="D25:D26"/>
    <mergeCell ref="G25:I25"/>
    <mergeCell ref="M25:M26"/>
    <mergeCell ref="N25:P25"/>
    <mergeCell ref="R25:T25"/>
    <mergeCell ref="D27:D29"/>
    <mergeCell ref="H29:J29"/>
    <mergeCell ref="D18:D19"/>
    <mergeCell ref="G18:I18"/>
    <mergeCell ref="M18:M19"/>
    <mergeCell ref="N18:P18"/>
    <mergeCell ref="R18:T18"/>
    <mergeCell ref="D20:D22"/>
    <mergeCell ref="H22:J22"/>
  </mergeCells>
  <printOptions/>
  <pageMargins left="0.75" right="0.75" top="1" bottom="1" header="0.5118055555555555" footer="0.5118055555555555"/>
  <pageSetup fitToHeight="1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/>
  <dimension ref="A1:E7"/>
  <sheetViews>
    <sheetView zoomScalePageLayoutView="0" workbookViewId="0" topLeftCell="A1">
      <selection activeCell="A7" sqref="A7:E7"/>
    </sheetView>
  </sheetViews>
  <sheetFormatPr defaultColWidth="9.140625" defaultRowHeight="12.75"/>
  <cols>
    <col min="1" max="1" width="5.140625" style="0" bestFit="1" customWidth="1"/>
    <col min="2" max="2" width="14.8515625" style="0" bestFit="1" customWidth="1"/>
    <col min="3" max="3" width="3.00390625" style="0" bestFit="1" customWidth="1"/>
    <col min="4" max="4" width="12.421875" style="0" bestFit="1" customWidth="1"/>
  </cols>
  <sheetData>
    <row r="1" spans="1:5" ht="15.75" thickBot="1">
      <c r="A1" s="362">
        <v>457</v>
      </c>
      <c r="B1" s="351" t="s">
        <v>344</v>
      </c>
      <c r="C1" s="23" t="s">
        <v>26</v>
      </c>
      <c r="D1" s="25" t="s">
        <v>35</v>
      </c>
      <c r="E1" s="24">
        <v>3650</v>
      </c>
    </row>
    <row r="2" spans="1:5" ht="15">
      <c r="A2" s="366">
        <v>157</v>
      </c>
      <c r="B2" s="16" t="s">
        <v>288</v>
      </c>
      <c r="C2" s="19" t="s">
        <v>15</v>
      </c>
      <c r="D2" s="371" t="s">
        <v>16</v>
      </c>
      <c r="E2" s="21">
        <v>450</v>
      </c>
    </row>
    <row r="6" spans="1:5" ht="15">
      <c r="A6" s="350">
        <v>543</v>
      </c>
      <c r="B6" s="351" t="s">
        <v>25</v>
      </c>
      <c r="C6" s="352" t="s">
        <v>15</v>
      </c>
      <c r="D6" s="25" t="s">
        <v>30</v>
      </c>
      <c r="E6" s="24">
        <v>550</v>
      </c>
    </row>
    <row r="7" spans="1:5" ht="15">
      <c r="A7" s="350">
        <v>171</v>
      </c>
      <c r="B7" s="351" t="s">
        <v>332</v>
      </c>
      <c r="C7" s="23" t="s">
        <v>26</v>
      </c>
      <c r="D7" s="25" t="s">
        <v>41</v>
      </c>
      <c r="E7" s="24">
        <v>400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UWP</cp:lastModifiedBy>
  <dcterms:created xsi:type="dcterms:W3CDTF">2012-08-22T21:13:04Z</dcterms:created>
  <dcterms:modified xsi:type="dcterms:W3CDTF">2013-10-20T20:47:45Z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